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425/6. Dec 2024/"/>
    </mc:Choice>
  </mc:AlternateContent>
  <xr:revisionPtr revIDLastSave="133" documentId="13_ncr:1_{F55B6D92-7297-49F2-9F90-FCD5B0C619EA}" xr6:coauthVersionLast="47" xr6:coauthVersionMax="47" xr10:uidLastSave="{786BB391-BE44-4C18-9FB5-69B4A1B0F330}"/>
  <bookViews>
    <workbookView xWindow="-110" yWindow="-110" windowWidth="38620" windowHeight="21360" tabRatio="710" activeTab="2" xr2:uid="{00000000-000D-0000-FFFF-FFFF00000000}"/>
  </bookViews>
  <sheets>
    <sheet name="Key Definitions" sheetId="36" r:id="rId1"/>
    <sheet name="SUMMARY DATA" sheetId="35" r:id="rId2"/>
    <sheet name="Detail Data 2024-2025" sheetId="48" r:id="rId3"/>
    <sheet name="Detail Data 2023-2024" sheetId="47" r:id="rId4"/>
    <sheet name="Detail Data 2022-2023" sheetId="46" r:id="rId5"/>
    <sheet name="Detail Data 2021-2022" sheetId="45" r:id="rId6"/>
    <sheet name="Detail Data 2018-2019" sheetId="42"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4" i="48" l="1"/>
  <c r="T70" i="48"/>
  <c r="AM15" i="48"/>
  <c r="AM21" i="48"/>
  <c r="AM22" i="48"/>
  <c r="AM23" i="48"/>
  <c r="AM26" i="48"/>
  <c r="AM27" i="48"/>
  <c r="AM33" i="48"/>
  <c r="AM34" i="48"/>
  <c r="AM35" i="48"/>
  <c r="AM38" i="48"/>
  <c r="AM39" i="48"/>
  <c r="AM45" i="48"/>
  <c r="AM46" i="48"/>
  <c r="AM47" i="48"/>
  <c r="AM50" i="48"/>
  <c r="AM51" i="48"/>
  <c r="AM57" i="48"/>
  <c r="AM58" i="48"/>
  <c r="AM59" i="48"/>
  <c r="AM62" i="48"/>
  <c r="AM63" i="48"/>
  <c r="B23" i="35"/>
  <c r="AM12" i="48"/>
  <c r="AM13" i="48"/>
  <c r="AM16" i="48"/>
  <c r="AM17" i="48"/>
  <c r="AM18" i="48"/>
  <c r="AM19" i="48"/>
  <c r="AM20" i="48"/>
  <c r="AM24" i="48"/>
  <c r="AM25" i="48"/>
  <c r="AM28" i="48"/>
  <c r="AM29" i="48"/>
  <c r="AM30" i="48"/>
  <c r="AM31" i="48"/>
  <c r="AM32" i="48"/>
  <c r="AM36" i="48"/>
  <c r="AM37" i="48"/>
  <c r="AM40" i="48"/>
  <c r="AM41" i="48"/>
  <c r="AM42" i="48"/>
  <c r="AM43" i="48"/>
  <c r="AM44" i="48"/>
  <c r="AM48" i="48"/>
  <c r="AM49" i="48"/>
  <c r="AM52" i="48"/>
  <c r="AM53" i="48"/>
  <c r="AM54" i="48"/>
  <c r="AM55" i="48"/>
  <c r="AM56" i="48"/>
  <c r="AM60" i="48"/>
  <c r="AM61" i="48"/>
  <c r="AM64" i="48"/>
  <c r="AM65" i="48"/>
  <c r="AM66" i="48"/>
  <c r="AM67" i="48"/>
  <c r="N70" i="48"/>
  <c r="M70" i="48"/>
  <c r="C21" i="35"/>
  <c r="B20" i="35"/>
  <c r="B19" i="35"/>
  <c r="E31" i="35"/>
  <c r="D29" i="35"/>
  <c r="C29" i="35"/>
  <c r="B29" i="35"/>
  <c r="D28" i="35"/>
  <c r="C28" i="35"/>
  <c r="B28" i="35"/>
  <c r="D27" i="35"/>
  <c r="C27" i="35"/>
  <c r="B27" i="35"/>
  <c r="D26" i="35"/>
  <c r="C26" i="35"/>
  <c r="B26" i="35"/>
  <c r="D25" i="35"/>
  <c r="C25" i="35"/>
  <c r="B25" i="35"/>
  <c r="D24" i="35"/>
  <c r="C24" i="35"/>
  <c r="B24" i="35"/>
  <c r="D23" i="35"/>
  <c r="D22" i="35"/>
  <c r="C22" i="35"/>
  <c r="D21" i="35"/>
  <c r="D20" i="35"/>
  <c r="C20" i="35"/>
  <c r="D19" i="35"/>
  <c r="C19" i="35"/>
  <c r="B18" i="35"/>
  <c r="D18" i="35"/>
  <c r="C18" i="35"/>
  <c r="H31"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J18" i="35"/>
  <c r="I18" i="35"/>
  <c r="H18" i="35"/>
  <c r="AL70" i="48"/>
  <c r="AK70" i="48"/>
  <c r="AJ70" i="48"/>
  <c r="AI70" i="48"/>
  <c r="AH70" i="48"/>
  <c r="AG70" i="48"/>
  <c r="AF70" i="48"/>
  <c r="AE70" i="48"/>
  <c r="AD70" i="48"/>
  <c r="AC70" i="48"/>
  <c r="AB70" i="48"/>
  <c r="AA70" i="48"/>
  <c r="Z70" i="48"/>
  <c r="Y70" i="48"/>
  <c r="X70" i="48"/>
  <c r="W70" i="48"/>
  <c r="V70" i="48"/>
  <c r="U70" i="48"/>
  <c r="Q70" i="48"/>
  <c r="P70" i="48"/>
  <c r="K70" i="48"/>
  <c r="J70" i="48"/>
  <c r="H70" i="48"/>
  <c r="G70" i="48"/>
  <c r="E70" i="48"/>
  <c r="D70" i="48"/>
  <c r="S70" i="48" l="1"/>
  <c r="C23" i="35"/>
  <c r="R70" i="48"/>
  <c r="B22" i="35"/>
  <c r="O70" i="48"/>
  <c r="L70" i="48"/>
  <c r="B21" i="35"/>
  <c r="I70" i="48"/>
  <c r="F70" i="48"/>
  <c r="AM11" i="48"/>
  <c r="B31" i="35" s="1"/>
  <c r="C70" i="48"/>
  <c r="AM70" i="48" l="1"/>
  <c r="F29" i="35"/>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G28" i="35"/>
  <c r="E28" i="35"/>
  <c r="AF70" i="47"/>
  <c r="G27" i="35"/>
  <c r="AB70" i="47"/>
  <c r="AC70" i="47"/>
  <c r="Z70" i="47"/>
  <c r="Y70" i="47"/>
  <c r="V70" i="47"/>
  <c r="W70" i="47"/>
  <c r="O70" i="47"/>
  <c r="P70" i="47"/>
  <c r="N70" i="47"/>
  <c r="G20" i="35"/>
  <c r="F20" i="35"/>
  <c r="E20" i="35"/>
  <c r="G70" i="47"/>
  <c r="H70" i="47"/>
  <c r="F19" i="35"/>
  <c r="E19" i="35"/>
  <c r="D70" i="47"/>
  <c r="E70" i="47"/>
  <c r="G29" i="35"/>
  <c r="G26" i="35"/>
  <c r="G25" i="35"/>
  <c r="G24" i="35"/>
  <c r="G23" i="35"/>
  <c r="G22" i="35"/>
  <c r="G21" i="35"/>
  <c r="G19" i="35"/>
  <c r="F28" i="35"/>
  <c r="F26" i="35"/>
  <c r="F25" i="35"/>
  <c r="F24" i="35"/>
  <c r="F23" i="35"/>
  <c r="F22" i="35"/>
  <c r="F21" i="35"/>
  <c r="E27" i="35"/>
  <c r="E26" i="35"/>
  <c r="E24" i="35"/>
  <c r="E23" i="35"/>
  <c r="E22" i="35"/>
  <c r="E21" i="35"/>
  <c r="G18" i="35"/>
  <c r="F18" i="35"/>
  <c r="E18" i="35"/>
  <c r="AI70" i="47"/>
  <c r="T70" i="47"/>
  <c r="S70" i="47"/>
  <c r="R70" i="47"/>
  <c r="Q70" i="47"/>
  <c r="C70" i="47"/>
  <c r="AM17" i="46"/>
  <c r="AM18" i="46"/>
  <c r="AM22" i="46"/>
  <c r="AM25" i="46"/>
  <c r="AM29" i="46"/>
  <c r="AM30" i="46"/>
  <c r="AM33" i="46"/>
  <c r="AM41" i="46"/>
  <c r="AM45" i="46"/>
  <c r="AM46" i="46"/>
  <c r="AM50" i="46"/>
  <c r="AM53" i="46"/>
  <c r="AM54" i="46"/>
  <c r="AM58" i="46"/>
  <c r="AM61" i="46"/>
  <c r="AM65" i="46"/>
  <c r="AM66" i="46"/>
  <c r="AH70" i="46"/>
  <c r="AI70" i="46"/>
  <c r="AG70" i="46"/>
  <c r="AM21" i="46"/>
  <c r="AM24" i="46"/>
  <c r="AM28" i="46"/>
  <c r="AM32" i="46"/>
  <c r="AM37" i="46"/>
  <c r="AM40" i="46"/>
  <c r="AM44" i="46"/>
  <c r="AM48" i="46"/>
  <c r="AM49" i="46"/>
  <c r="AM52" i="46"/>
  <c r="AM56" i="46"/>
  <c r="AM64" i="46"/>
  <c r="AE70" i="46"/>
  <c r="AM13" i="46"/>
  <c r="AM15" i="46"/>
  <c r="AM26" i="46"/>
  <c r="AM27" i="46"/>
  <c r="AM38" i="46"/>
  <c r="AM55" i="46"/>
  <c r="AM57" i="46"/>
  <c r="AA70" i="46"/>
  <c r="AB70" i="46"/>
  <c r="AM34" i="46"/>
  <c r="AM42" i="46"/>
  <c r="AM62" i="46"/>
  <c r="Y70" i="46"/>
  <c r="Z70" i="46"/>
  <c r="V70" i="46"/>
  <c r="W70" i="46"/>
  <c r="P70" i="46"/>
  <c r="Q70" i="46"/>
  <c r="M70" i="46"/>
  <c r="N70" i="46"/>
  <c r="K70" i="46"/>
  <c r="AM14" i="46"/>
  <c r="J70" i="46"/>
  <c r="F70" i="46"/>
  <c r="G70" i="46"/>
  <c r="H70" i="46"/>
  <c r="E70" i="46"/>
  <c r="D70" i="46"/>
  <c r="AM19" i="46"/>
  <c r="AM23" i="46"/>
  <c r="AM31" i="46"/>
  <c r="AM35" i="46"/>
  <c r="AM39" i="46"/>
  <c r="AM43" i="46"/>
  <c r="AM47" i="46"/>
  <c r="AM51" i="46"/>
  <c r="AM59" i="46"/>
  <c r="AM63" i="46"/>
  <c r="AM67" i="46"/>
  <c r="C70" i="46"/>
  <c r="AF70" i="46"/>
  <c r="AC70" i="46"/>
  <c r="X70" i="46"/>
  <c r="U70" i="46"/>
  <c r="T70" i="46"/>
  <c r="S70" i="46"/>
  <c r="R70" i="46"/>
  <c r="I70" i="46"/>
  <c r="AM60" i="46"/>
  <c r="AM36" i="46"/>
  <c r="AM16" i="46"/>
  <c r="AM12" i="46"/>
  <c r="AK70" i="45"/>
  <c r="AM23" i="45"/>
  <c r="AM31" i="45"/>
  <c r="AM39" i="45"/>
  <c r="AM47" i="45"/>
  <c r="AM55" i="45"/>
  <c r="AM63" i="45"/>
  <c r="AM67" i="45"/>
  <c r="AM13" i="45"/>
  <c r="AM17" i="45"/>
  <c r="AM21" i="45"/>
  <c r="AM25" i="45"/>
  <c r="AM29" i="45"/>
  <c r="AM33" i="45"/>
  <c r="AM41" i="45"/>
  <c r="AM45" i="45"/>
  <c r="AM49" i="45"/>
  <c r="AM53" i="45"/>
  <c r="AM57" i="45"/>
  <c r="AM61" i="45"/>
  <c r="AM65" i="45"/>
  <c r="AM12" i="45"/>
  <c r="AM16" i="45"/>
  <c r="AM19" i="45"/>
  <c r="AM20" i="45"/>
  <c r="AM24" i="45"/>
  <c r="AM27" i="45"/>
  <c r="AM28" i="45"/>
  <c r="AM32" i="45"/>
  <c r="AM35" i="45"/>
  <c r="AM36" i="45"/>
  <c r="AM37" i="45"/>
  <c r="AM43" i="45"/>
  <c r="AM44" i="45"/>
  <c r="AM48" i="45"/>
  <c r="AM51" i="45"/>
  <c r="AM52" i="45"/>
  <c r="AM56" i="45"/>
  <c r="AM59" i="45"/>
  <c r="AF70" i="45"/>
  <c r="AE70" i="45"/>
  <c r="AD70" i="45"/>
  <c r="AC70" i="45"/>
  <c r="AB70" i="45"/>
  <c r="AA70" i="45"/>
  <c r="Y70" i="45"/>
  <c r="AM14" i="45"/>
  <c r="AM22" i="45"/>
  <c r="AM30" i="45"/>
  <c r="AM34" i="45"/>
  <c r="AM38" i="45"/>
  <c r="AM40" i="45"/>
  <c r="AM42" i="45"/>
  <c r="AM46" i="45"/>
  <c r="AM50" i="45"/>
  <c r="AM54" i="45"/>
  <c r="AM58" i="45"/>
  <c r="AM60" i="45"/>
  <c r="AM64" i="45"/>
  <c r="AM66" i="45"/>
  <c r="U70" i="45"/>
  <c r="V70" i="45"/>
  <c r="T70" i="45"/>
  <c r="S70" i="45"/>
  <c r="Q70" i="45"/>
  <c r="P70" i="45"/>
  <c r="AM62" i="45"/>
  <c r="H70" i="45"/>
  <c r="AM26" i="45"/>
  <c r="E70" i="45"/>
  <c r="D70" i="45"/>
  <c r="C70" i="45"/>
  <c r="W70" i="45"/>
  <c r="N70" i="45"/>
  <c r="M70" i="45"/>
  <c r="L70" i="45"/>
  <c r="K70" i="45"/>
  <c r="J70" i="45"/>
  <c r="I70" i="45"/>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G70" i="45"/>
  <c r="F70" i="45"/>
  <c r="O70" i="45"/>
  <c r="R70" i="45"/>
  <c r="AM18" i="45"/>
  <c r="X70" i="45"/>
  <c r="AH70" i="45"/>
  <c r="AG70" i="45"/>
  <c r="AM15" i="45"/>
  <c r="AI70" i="45"/>
  <c r="AL70" i="45"/>
  <c r="AJ70" i="45"/>
  <c r="AM11" i="45"/>
  <c r="Z70" i="45"/>
  <c r="AM70" i="45"/>
  <c r="AJ70" i="46"/>
  <c r="L70" i="46"/>
  <c r="O70" i="46"/>
  <c r="AM11" i="46"/>
  <c r="AD70" i="46"/>
  <c r="AM20" i="46"/>
  <c r="AM70" i="46"/>
  <c r="AK70" i="46"/>
  <c r="AL70" i="46"/>
  <c r="F70" i="47"/>
  <c r="K70" i="47"/>
  <c r="J70" i="47"/>
  <c r="I70" i="47"/>
  <c r="L70" i="47"/>
  <c r="M70" i="47"/>
  <c r="E29" i="35" l="1"/>
  <c r="AD70" i="47"/>
  <c r="AE70" i="47"/>
  <c r="F27" i="35"/>
  <c r="AA70" i="47"/>
  <c r="E25" i="35"/>
  <c r="X70" i="47"/>
  <c r="U70" i="47"/>
</calcChain>
</file>

<file path=xl/sharedStrings.xml><?xml version="1.0" encoding="utf-8"?>
<sst xmlns="http://schemas.openxmlformats.org/spreadsheetml/2006/main" count="1000" uniqueCount="123">
  <si>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</si>
  <si>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</si>
  <si>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</si>
  <si>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</si>
  <si>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</si>
  <si>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</si>
  <si>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</si>
  <si>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</si>
  <si>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</si>
  <si>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</si>
  <si>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</si>
  <si>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</si>
  <si>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</si>
  <si>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</si>
  <si>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</si>
  <si>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</si>
  <si>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</si>
  <si>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</si>
  <si>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</si>
  <si>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</si>
  <si>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</si>
  <si>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</si>
  <si>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</si>
  <si>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</si>
  <si>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</si>
  <si>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</si>
  <si>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</si>
  <si>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</si>
  <si>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</si>
  <si>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</si>
  <si>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2023 / 2024</t>
  </si>
  <si>
    <t>2022 / 2023</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</si>
  <si>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</si>
  <si>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</si>
  <si>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</si>
  <si>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</si>
  <si>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</si>
  <si>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</si>
  <si>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</si>
  <si>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</si>
  <si>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</si>
  <si>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</si>
  <si>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</si>
  <si>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</si>
  <si>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</si>
  <si>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</si>
  <si>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</si>
  <si>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</si>
  <si>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</si>
  <si>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</si>
  <si>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</si>
  <si>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</si>
  <si>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</si>
  <si>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</si>
  <si>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</si>
  <si>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</si>
  <si>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</si>
  <si>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</si>
  <si>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</si>
  <si>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</si>
  <si>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</si>
  <si>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</si>
  <si>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</si>
  <si>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</si>
  <si>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</si>
  <si>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</si>
  <si>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</si>
  <si>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</si>
  <si>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</si>
  <si>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</si>
  <si>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</si>
  <si>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</si>
  <si>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</si>
  <si>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</si>
  <si>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</si>
  <si>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</si>
  <si>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</si>
  <si>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</si>
  <si>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</si>
  <si>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</si>
  <si>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</si>
  <si>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</si>
  <si>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</si>
  <si>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</si>
  <si>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</si>
  <si>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</si>
  <si>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</si>
  <si>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</si>
  <si>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</si>
  <si>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</si>
  <si>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</si>
  <si>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</si>
  <si>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</si>
  <si>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</si>
  <si>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</si>
  <si>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</si>
  <si>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</si>
  <si>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</si>
  <si>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</si>
  <si>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</si>
  <si>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</si>
  <si>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</si>
  <si>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</si>
  <si>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</si>
  <si>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</si>
  <si>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</si>
  <si>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</si>
  <si>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</si>
  <si>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</si>
  <si>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</si>
  <si>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</si>
  <si>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</si>
  <si>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</si>
  <si>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2022/2023</t>
  </si>
  <si>
    <t>Published: 28 July 2023</t>
  </si>
  <si>
    <t>2021/2022</t>
  </si>
  <si>
    <t>Published: 22 July 2022</t>
  </si>
  <si>
    <t>2018/2019</t>
  </si>
  <si>
    <t>Published: 26 July 2019</t>
  </si>
  <si>
    <t>Published: 26 July 2024</t>
  </si>
  <si>
    <t>2024/2025</t>
  </si>
  <si>
    <t>2024 / 2025</t>
  </si>
  <si>
    <t>Published: 24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</si>
</sst>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12</xdr:col>
      <xdr:colOff>685800</xdr:colOff>
      <xdr:row>5</xdr:row>
      <xdr:rowOff>371475</xdr:rowOff>
    </xdr:to>
    <xdr:pic>
      <xdr:nvPicPr>
        <xdr:cNvPr id="25079" name="Picture 1">
          <a:extLst>
            <a:ext uri="{FF2B5EF4-FFF2-40B4-BE49-F238E27FC236}">
              <a16:creationId xmlns:a16="http://schemas.microsoft.com/office/drawing/2014/main" id="{B58BC9CD-0510-E30E-6252-EA5B519A5F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525"/>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12</xdr:col>
      <xdr:colOff>127000</xdr:colOff>
      <xdr:row>6</xdr:row>
      <xdr:rowOff>190500</xdr:rowOff>
    </xdr:to>
    <xdr:pic>
      <xdr:nvPicPr>
        <xdr:cNvPr id="6696" name="Picture 3">
          <a:extLst>
            <a:ext uri="{FF2B5EF4-FFF2-40B4-BE49-F238E27FC236}">
              <a16:creationId xmlns:a16="http://schemas.microsoft.com/office/drawing/2014/main" id="{98ADA675-E29D-8632-4E73-790F2F088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152400</xdr:colOff>
      <xdr:row>5</xdr:row>
      <xdr:rowOff>320675</xdr:rowOff>
    </xdr:to>
    <xdr:pic>
      <xdr:nvPicPr>
        <xdr:cNvPr id="2" name="Picture 2">
          <a:extLst>
            <a:ext uri="{FF2B5EF4-FFF2-40B4-BE49-F238E27FC236}">
              <a16:creationId xmlns:a16="http://schemas.microsoft.com/office/drawing/2014/main" id="{545C5D2B-BA43-4B74-9FB6-A2BB604D1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15325"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152400</xdr:colOff>
      <xdr:row>5</xdr:row>
      <xdr:rowOff>320675</xdr:rowOff>
    </xdr:to>
    <xdr:pic>
      <xdr:nvPicPr>
        <xdr:cNvPr id="28693" name="Picture 2">
          <a:extLst>
            <a:ext uri="{FF2B5EF4-FFF2-40B4-BE49-F238E27FC236}">
              <a16:creationId xmlns:a16="http://schemas.microsoft.com/office/drawing/2014/main" id="{FC42A893-31E3-2E62-A284-015CCE3ED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15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142875</xdr:colOff>
      <xdr:row>5</xdr:row>
      <xdr:rowOff>314325</xdr:rowOff>
    </xdr:to>
    <xdr:pic>
      <xdr:nvPicPr>
        <xdr:cNvPr id="27696" name="Picture 2">
          <a:extLst>
            <a:ext uri="{FF2B5EF4-FFF2-40B4-BE49-F238E27FC236}">
              <a16:creationId xmlns:a16="http://schemas.microsoft.com/office/drawing/2014/main" id="{B04A7D1A-59B7-BEFE-1DE8-54A32FA03F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79375</xdr:colOff>
      <xdr:row>5</xdr:row>
      <xdr:rowOff>314325</xdr:rowOff>
    </xdr:to>
    <xdr:pic>
      <xdr:nvPicPr>
        <xdr:cNvPr id="26710" name="Picture 2">
          <a:extLst>
            <a:ext uri="{FF2B5EF4-FFF2-40B4-BE49-F238E27FC236}">
              <a16:creationId xmlns:a16="http://schemas.microsoft.com/office/drawing/2014/main" id="{563155C8-C296-CCA4-9EC3-3516861FD9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workbookViewId="0">
      <selection activeCell="B7" sqref="B7:N7"/>
    </sheetView>
  </sheetViews>
  <sheetFormatPr defaultColWidth="11.1796875" defaultRowHeight="10.5" x14ac:dyDescent="0.25"/>
  <cols>
    <col min="1" max="1" width="1.453125" style="29" customWidth="1"/>
    <col min="2" max="7" width="11.1796875" style="29"/>
    <col min="8" max="8" width="1.453125" style="29" customWidth="1"/>
    <col min="9" max="14" width="11.1796875" style="29"/>
    <col min="15" max="15" width="1.453125" style="29" customWidth="1"/>
    <col min="16" max="16384" width="11.1796875" style="29"/>
  </cols>
  <sheetData>
    <row r="6" spans="1:14" ht="30.75" customHeight="1" x14ac:dyDescent="0.25"/>
    <row r="7" spans="1:14" ht="11.25" customHeight="1" x14ac:dyDescent="0.25">
      <c r="A7" s="30"/>
      <c r="B7" s="64" t="s">
        <v>0</v>
      </c>
      <c r="C7" s="65"/>
      <c r="D7" s="65"/>
      <c r="E7" s="65"/>
      <c r="F7" s="65"/>
      <c r="G7" s="65"/>
      <c r="H7" s="68"/>
      <c r="I7" s="68"/>
      <c r="J7" s="68"/>
      <c r="K7" s="68"/>
      <c r="L7" s="68"/>
      <c r="M7" s="68"/>
      <c r="N7" s="68"/>
    </row>
    <row r="8" spans="1:14" ht="18.75" customHeight="1" x14ac:dyDescent="0.25">
      <c r="A8" s="30"/>
      <c r="B8" s="66" t="s">
        <v>1</v>
      </c>
      <c r="C8" s="67"/>
      <c r="D8" s="67"/>
      <c r="E8" s="67"/>
      <c r="F8" s="67"/>
      <c r="G8" s="67"/>
      <c r="H8" s="67"/>
      <c r="I8" s="67"/>
      <c r="J8" s="67"/>
      <c r="K8" s="67"/>
      <c r="L8" s="67"/>
      <c r="M8" s="67"/>
      <c r="N8" s="67"/>
    </row>
    <row r="9" spans="1:14" ht="18.75" customHeight="1" x14ac:dyDescent="0.25">
      <c r="A9" s="30"/>
      <c r="B9" s="67"/>
      <c r="C9" s="67"/>
      <c r="D9" s="67"/>
      <c r="E9" s="67"/>
      <c r="F9" s="67"/>
      <c r="G9" s="67"/>
      <c r="H9" s="67"/>
      <c r="I9" s="67"/>
      <c r="J9" s="67"/>
      <c r="K9" s="67"/>
      <c r="L9" s="67"/>
      <c r="M9" s="67"/>
      <c r="N9" s="67"/>
    </row>
    <row r="10" spans="1:14" ht="28.5" customHeight="1" x14ac:dyDescent="0.25">
      <c r="A10" s="30"/>
      <c r="B10" s="67"/>
      <c r="C10" s="67"/>
      <c r="D10" s="67"/>
      <c r="E10" s="67"/>
      <c r="F10" s="67"/>
      <c r="G10" s="67"/>
      <c r="H10" s="67"/>
      <c r="I10" s="67"/>
      <c r="J10" s="67"/>
      <c r="K10" s="67"/>
      <c r="L10" s="67"/>
      <c r="M10" s="67"/>
      <c r="N10" s="67"/>
    </row>
    <row r="11" spans="1:14" ht="13" x14ac:dyDescent="0.25">
      <c r="A11" s="30"/>
      <c r="B11" s="64" t="s">
        <v>2</v>
      </c>
      <c r="C11" s="65"/>
      <c r="D11" s="65"/>
      <c r="E11" s="65"/>
      <c r="F11" s="65"/>
      <c r="G11" s="65"/>
      <c r="H11" s="31"/>
      <c r="I11" s="64" t="s">
        <v>3</v>
      </c>
      <c r="J11" s="64"/>
      <c r="K11" s="64"/>
      <c r="L11" s="64"/>
      <c r="M11" s="64"/>
      <c r="N11" s="64"/>
    </row>
    <row r="12" spans="1:14" ht="23.25" customHeight="1" x14ac:dyDescent="0.25">
      <c r="A12" s="30"/>
      <c r="B12" s="66" t="s">
        <v>4</v>
      </c>
      <c r="C12" s="67"/>
      <c r="D12" s="67"/>
      <c r="E12" s="67"/>
      <c r="F12" s="67"/>
      <c r="G12" s="67"/>
      <c r="H12" s="31"/>
      <c r="I12" s="66" t="s">
        <v>5</v>
      </c>
      <c r="J12" s="66"/>
      <c r="K12" s="66"/>
      <c r="L12" s="66"/>
      <c r="M12" s="66"/>
      <c r="N12" s="66"/>
    </row>
    <row r="13" spans="1:14" ht="23.25" customHeight="1" x14ac:dyDescent="0.25">
      <c r="A13" s="30"/>
      <c r="B13" s="67"/>
      <c r="C13" s="67"/>
      <c r="D13" s="67"/>
      <c r="E13" s="67"/>
      <c r="F13" s="67"/>
      <c r="G13" s="67"/>
      <c r="H13" s="31"/>
      <c r="I13" s="66"/>
      <c r="J13" s="66"/>
      <c r="K13" s="66"/>
      <c r="L13" s="66"/>
      <c r="M13" s="66"/>
      <c r="N13" s="66"/>
    </row>
    <row r="14" spans="1:14" ht="23.25" customHeight="1" x14ac:dyDescent="0.25">
      <c r="A14" s="30"/>
      <c r="B14" s="67"/>
      <c r="C14" s="67"/>
      <c r="D14" s="67"/>
      <c r="E14" s="67"/>
      <c r="F14" s="67"/>
      <c r="G14" s="67"/>
      <c r="H14" s="31"/>
      <c r="I14" s="66"/>
      <c r="J14" s="66"/>
      <c r="K14" s="66"/>
      <c r="L14" s="66"/>
      <c r="M14" s="66"/>
      <c r="N14" s="66"/>
    </row>
    <row r="15" spans="1:14" ht="23.25" customHeight="1" x14ac:dyDescent="0.25">
      <c r="A15" s="30"/>
      <c r="B15" s="67"/>
      <c r="C15" s="67"/>
      <c r="D15" s="67"/>
      <c r="E15" s="67"/>
      <c r="F15" s="67"/>
      <c r="G15" s="67"/>
      <c r="H15" s="31"/>
      <c r="I15" s="66"/>
      <c r="J15" s="66"/>
      <c r="K15" s="66"/>
      <c r="L15" s="66"/>
      <c r="M15" s="66"/>
      <c r="N15" s="66"/>
    </row>
    <row r="16" spans="1:14" ht="23.25" customHeight="1" x14ac:dyDescent="0.25">
      <c r="A16" s="30"/>
      <c r="B16" s="67"/>
      <c r="C16" s="67"/>
      <c r="D16" s="67"/>
      <c r="E16" s="67"/>
      <c r="F16" s="67"/>
      <c r="G16" s="67"/>
      <c r="H16" s="31"/>
      <c r="I16" s="66"/>
      <c r="J16" s="66"/>
      <c r="K16" s="66"/>
      <c r="L16" s="66"/>
      <c r="M16" s="66"/>
      <c r="N16" s="66"/>
    </row>
    <row r="17" spans="1:17" ht="23.25" customHeight="1" x14ac:dyDescent="0.25">
      <c r="A17" s="30"/>
      <c r="B17" s="67"/>
      <c r="C17" s="67"/>
      <c r="D17" s="67"/>
      <c r="E17" s="67"/>
      <c r="F17" s="67"/>
      <c r="G17" s="67"/>
      <c r="H17" s="31"/>
      <c r="I17" s="66"/>
      <c r="J17" s="66"/>
      <c r="K17" s="66"/>
      <c r="L17" s="66"/>
      <c r="M17" s="66"/>
      <c r="N17" s="66"/>
    </row>
    <row r="18" spans="1:17" ht="58.5" customHeight="1" x14ac:dyDescent="0.25">
      <c r="A18" s="30"/>
      <c r="B18" s="67"/>
      <c r="C18" s="67"/>
      <c r="D18" s="67"/>
      <c r="E18" s="67"/>
      <c r="F18" s="67"/>
      <c r="G18" s="67"/>
      <c r="H18" s="31"/>
      <c r="I18" s="66"/>
      <c r="J18" s="66"/>
      <c r="K18" s="66"/>
      <c r="L18" s="66"/>
      <c r="M18" s="66"/>
      <c r="N18" s="66"/>
    </row>
    <row r="19" spans="1:17" ht="13" x14ac:dyDescent="0.25">
      <c r="A19" s="30"/>
      <c r="B19" s="64" t="s">
        <v>6</v>
      </c>
      <c r="C19" s="65"/>
      <c r="D19" s="65"/>
      <c r="E19" s="65"/>
      <c r="F19" s="65"/>
      <c r="G19" s="65"/>
      <c r="H19" s="31"/>
      <c r="I19" s="64" t="s">
        <v>7</v>
      </c>
      <c r="J19" s="65"/>
      <c r="K19" s="65"/>
      <c r="L19" s="65"/>
      <c r="M19" s="65"/>
      <c r="N19" s="65"/>
    </row>
    <row r="20" spans="1:17" ht="28.5" customHeight="1" x14ac:dyDescent="0.25">
      <c r="A20" s="31"/>
      <c r="B20" s="66" t="s">
        <v>8</v>
      </c>
      <c r="C20" s="67"/>
      <c r="D20" s="67"/>
      <c r="E20" s="67"/>
      <c r="F20" s="67"/>
      <c r="G20" s="67"/>
      <c r="H20" s="31"/>
      <c r="I20" s="66" t="s">
        <v>9</v>
      </c>
      <c r="J20" s="67"/>
      <c r="K20" s="67"/>
      <c r="L20" s="67"/>
      <c r="M20" s="67"/>
      <c r="N20" s="67"/>
    </row>
    <row r="21" spans="1:17" ht="28.5" customHeight="1" x14ac:dyDescent="0.25">
      <c r="A21" s="30"/>
      <c r="B21" s="67"/>
      <c r="C21" s="67"/>
      <c r="D21" s="67"/>
      <c r="E21" s="67"/>
      <c r="F21" s="67"/>
      <c r="G21" s="67"/>
      <c r="H21" s="31"/>
      <c r="I21" s="67"/>
      <c r="J21" s="67"/>
      <c r="K21" s="67"/>
      <c r="L21" s="67"/>
      <c r="M21" s="67"/>
      <c r="N21" s="67"/>
    </row>
    <row r="22" spans="1:17" ht="28.5" customHeight="1" x14ac:dyDescent="0.25">
      <c r="A22" s="31"/>
      <c r="B22" s="67"/>
      <c r="C22" s="67"/>
      <c r="D22" s="67"/>
      <c r="E22" s="67"/>
      <c r="F22" s="67"/>
      <c r="G22" s="67"/>
      <c r="H22" s="31"/>
      <c r="I22" s="67"/>
      <c r="J22" s="67"/>
      <c r="K22" s="67"/>
      <c r="L22" s="67"/>
      <c r="M22" s="67"/>
      <c r="N22" s="67"/>
      <c r="Q22" s="32"/>
    </row>
    <row r="23" spans="1:17" ht="28.5" customHeight="1" x14ac:dyDescent="0.25">
      <c r="A23" s="31"/>
      <c r="B23" s="67"/>
      <c r="C23" s="67"/>
      <c r="D23" s="67"/>
      <c r="E23" s="67"/>
      <c r="F23" s="67"/>
      <c r="G23" s="67"/>
      <c r="H23" s="31"/>
      <c r="I23" s="67"/>
      <c r="J23" s="67"/>
      <c r="K23" s="67"/>
      <c r="L23" s="67"/>
      <c r="M23" s="67"/>
      <c r="N23" s="67"/>
    </row>
    <row r="24" spans="1:17" ht="28.5" customHeight="1" x14ac:dyDescent="0.25">
      <c r="A24" s="31"/>
      <c r="B24" s="67"/>
      <c r="C24" s="67"/>
      <c r="D24" s="67"/>
      <c r="E24" s="67"/>
      <c r="F24" s="67"/>
      <c r="G24" s="67"/>
      <c r="H24" s="31"/>
      <c r="I24" s="67"/>
      <c r="J24" s="67"/>
      <c r="K24" s="67"/>
      <c r="L24" s="67"/>
      <c r="M24" s="67"/>
      <c r="N24" s="67"/>
    </row>
    <row r="25" spans="1:17" ht="28.5" customHeight="1" x14ac:dyDescent="0.25">
      <c r="A25" s="31"/>
      <c r="B25" s="67"/>
      <c r="C25" s="67"/>
      <c r="D25" s="67"/>
      <c r="E25" s="67"/>
      <c r="F25" s="67"/>
      <c r="G25" s="67"/>
      <c r="H25" s="31"/>
      <c r="I25" s="67"/>
      <c r="J25" s="67"/>
      <c r="K25" s="67"/>
      <c r="L25" s="67"/>
      <c r="M25" s="67"/>
      <c r="N25" s="67"/>
    </row>
    <row r="26" spans="1:17" ht="28.5" customHeight="1" x14ac:dyDescent="0.25">
      <c r="A26" s="31"/>
      <c r="B26" s="67"/>
      <c r="C26" s="67"/>
      <c r="D26" s="67"/>
      <c r="E26" s="67"/>
      <c r="F26" s="67"/>
      <c r="G26" s="67"/>
      <c r="H26" s="31"/>
      <c r="I26" s="67"/>
      <c r="J26" s="67"/>
      <c r="K26" s="67"/>
      <c r="L26" s="67"/>
      <c r="M26" s="67"/>
      <c r="N26" s="67"/>
    </row>
    <row r="27" spans="1:17" x14ac:dyDescent="0.25">
      <c r="A27" s="31"/>
      <c r="B27" s="31"/>
      <c r="C27" s="31"/>
      <c r="D27" s="31"/>
      <c r="E27" s="31"/>
      <c r="F27" s="31"/>
      <c r="G27" s="31"/>
      <c r="H27" s="31"/>
      <c r="I27" s="31"/>
      <c r="J27" s="31"/>
      <c r="K27" s="31"/>
      <c r="L27" s="31"/>
      <c r="M27" s="31"/>
    </row>
    <row r="28" spans="1:17" x14ac:dyDescent="0.25">
      <c r="A28" s="31"/>
      <c r="B28" s="31"/>
      <c r="C28" s="31"/>
      <c r="D28" s="31"/>
      <c r="E28" s="31"/>
      <c r="F28" s="31"/>
      <c r="G28" s="31"/>
      <c r="H28" s="31"/>
      <c r="I28" s="31"/>
      <c r="J28" s="31"/>
      <c r="K28" s="31"/>
      <c r="L28" s="31"/>
      <c r="M28" s="31"/>
    </row>
    <row r="29" spans="1:17" x14ac:dyDescent="0.25">
      <c r="A29" s="31"/>
      <c r="B29" s="31"/>
      <c r="C29" s="31"/>
      <c r="D29" s="31"/>
      <c r="E29" s="31"/>
      <c r="F29" s="31"/>
      <c r="G29" s="31"/>
      <c r="H29" s="31"/>
      <c r="I29" s="31"/>
      <c r="J29" s="31"/>
      <c r="K29" s="31"/>
      <c r="L29" s="31"/>
      <c r="M29" s="31"/>
    </row>
    <row r="30" spans="1:17" x14ac:dyDescent="0.25">
      <c r="A30" s="31"/>
      <c r="B30" s="31"/>
      <c r="C30" s="31"/>
      <c r="D30" s="31"/>
      <c r="E30" s="31"/>
      <c r="F30" s="31"/>
      <c r="G30" s="31"/>
      <c r="H30" s="31"/>
      <c r="I30" s="31"/>
      <c r="J30" s="31"/>
      <c r="K30" s="31"/>
      <c r="L30" s="31"/>
      <c r="M30" s="31"/>
    </row>
    <row r="31" spans="1:17" x14ac:dyDescent="0.25">
      <c r="A31" s="31"/>
      <c r="B31" s="31"/>
      <c r="C31" s="31"/>
      <c r="D31" s="31"/>
      <c r="E31" s="31"/>
      <c r="F31" s="31"/>
      <c r="G31" s="31"/>
      <c r="H31" s="31"/>
      <c r="I31" s="31"/>
      <c r="J31" s="31"/>
      <c r="K31" s="31"/>
      <c r="L31" s="31"/>
      <c r="M31" s="31"/>
    </row>
    <row r="32" spans="1:17" x14ac:dyDescent="0.25">
      <c r="A32" s="31"/>
      <c r="B32" s="31"/>
      <c r="C32" s="31"/>
      <c r="D32" s="31"/>
      <c r="E32" s="31"/>
      <c r="F32" s="31"/>
      <c r="G32" s="31"/>
      <c r="H32" s="31"/>
      <c r="I32" s="31"/>
      <c r="J32" s="31"/>
      <c r="K32" s="31"/>
      <c r="L32" s="31"/>
      <c r="M32" s="31"/>
    </row>
    <row r="33" spans="1:13" x14ac:dyDescent="0.25">
      <c r="A33" s="31"/>
      <c r="B33" s="31"/>
      <c r="C33" s="31"/>
      <c r="D33" s="31"/>
      <c r="E33" s="31"/>
      <c r="F33" s="31"/>
      <c r="G33" s="31"/>
      <c r="H33" s="31"/>
      <c r="I33" s="31"/>
      <c r="J33" s="31"/>
      <c r="K33" s="31"/>
      <c r="L33" s="31"/>
      <c r="M33" s="31"/>
    </row>
    <row r="34" spans="1:13" x14ac:dyDescent="0.25">
      <c r="A34" s="31"/>
      <c r="B34" s="31"/>
      <c r="C34" s="31"/>
      <c r="D34" s="31"/>
      <c r="E34" s="31"/>
      <c r="F34" s="31"/>
      <c r="G34" s="31"/>
      <c r="H34" s="31"/>
      <c r="I34" s="31"/>
      <c r="J34" s="31"/>
      <c r="K34" s="31"/>
      <c r="L34" s="31"/>
      <c r="M34" s="31"/>
    </row>
    <row r="35" spans="1:13" x14ac:dyDescent="0.25">
      <c r="A35" s="30"/>
      <c r="B35" s="31"/>
      <c r="C35" s="31"/>
      <c r="D35" s="31"/>
      <c r="E35" s="31"/>
      <c r="F35" s="31"/>
      <c r="G35" s="31"/>
      <c r="H35" s="31"/>
      <c r="I35" s="31"/>
      <c r="J35" s="31"/>
      <c r="K35" s="31"/>
      <c r="L35" s="31"/>
      <c r="M35" s="31"/>
    </row>
    <row r="36" spans="1:13" x14ac:dyDescent="0.25">
      <c r="A36" s="30"/>
      <c r="B36" s="31"/>
      <c r="C36" s="31"/>
      <c r="D36" s="31"/>
      <c r="E36" s="31"/>
      <c r="F36" s="31"/>
      <c r="G36" s="31"/>
      <c r="H36" s="31"/>
      <c r="I36" s="31"/>
      <c r="J36" s="31"/>
      <c r="K36" s="31"/>
      <c r="L36" s="31"/>
      <c r="M36" s="31"/>
    </row>
    <row r="37" spans="1:13" x14ac:dyDescent="0.25">
      <c r="A37" s="31"/>
      <c r="B37" s="31"/>
      <c r="C37" s="31"/>
      <c r="D37" s="31"/>
      <c r="E37" s="31"/>
      <c r="F37" s="31"/>
      <c r="G37" s="31"/>
      <c r="H37" s="31"/>
      <c r="I37" s="31"/>
      <c r="J37" s="31"/>
      <c r="K37" s="31"/>
      <c r="L37" s="31"/>
      <c r="M37" s="31"/>
    </row>
    <row r="38" spans="1:13" x14ac:dyDescent="0.25">
      <c r="A38" s="31"/>
      <c r="B38" s="31"/>
      <c r="C38" s="31"/>
      <c r="D38" s="31"/>
      <c r="E38" s="31"/>
      <c r="F38" s="31"/>
      <c r="G38" s="31"/>
      <c r="H38" s="31"/>
      <c r="I38" s="31"/>
      <c r="J38" s="31"/>
      <c r="K38" s="31"/>
      <c r="L38" s="31"/>
      <c r="M38" s="31"/>
    </row>
    <row r="39" spans="1:13" x14ac:dyDescent="0.25">
      <c r="A39" s="31"/>
      <c r="B39" s="31"/>
      <c r="C39" s="31"/>
      <c r="D39" s="31"/>
      <c r="E39" s="31"/>
      <c r="F39" s="31"/>
      <c r="G39" s="31"/>
      <c r="H39" s="31"/>
      <c r="I39" s="31"/>
      <c r="J39" s="31"/>
      <c r="K39" s="31"/>
      <c r="L39" s="31"/>
      <c r="M39" s="31"/>
    </row>
    <row r="40" spans="1:13" x14ac:dyDescent="0.25">
      <c r="A40" s="31"/>
      <c r="B40" s="31"/>
      <c r="C40" s="31"/>
      <c r="D40" s="31"/>
      <c r="E40" s="31"/>
      <c r="F40" s="31"/>
      <c r="G40" s="31"/>
      <c r="H40" s="31"/>
      <c r="I40" s="31"/>
      <c r="J40" s="31"/>
      <c r="K40" s="31"/>
      <c r="L40" s="31"/>
      <c r="M40" s="31"/>
    </row>
    <row r="41" spans="1:13" x14ac:dyDescent="0.25">
      <c r="A41" s="30"/>
      <c r="B41" s="31"/>
      <c r="C41" s="31"/>
      <c r="D41" s="31"/>
      <c r="E41" s="31"/>
      <c r="F41" s="31"/>
      <c r="G41" s="31"/>
      <c r="H41" s="31"/>
      <c r="I41" s="31"/>
      <c r="J41" s="31"/>
      <c r="K41" s="31"/>
      <c r="L41" s="31"/>
      <c r="M41" s="31"/>
    </row>
    <row r="42" spans="1:13" x14ac:dyDescent="0.25">
      <c r="A42" s="31"/>
      <c r="B42" s="31"/>
      <c r="C42" s="31"/>
      <c r="D42" s="31"/>
      <c r="E42" s="31"/>
      <c r="F42" s="31"/>
      <c r="G42" s="31"/>
      <c r="H42" s="31"/>
      <c r="I42" s="31"/>
      <c r="J42" s="31"/>
      <c r="K42" s="31"/>
      <c r="L42" s="31"/>
      <c r="M42" s="31"/>
    </row>
    <row r="43" spans="1:13" x14ac:dyDescent="0.25">
      <c r="A43" s="31"/>
      <c r="B43" s="31"/>
      <c r="C43" s="31"/>
      <c r="D43" s="31"/>
      <c r="E43" s="31"/>
      <c r="F43" s="31"/>
      <c r="G43" s="31"/>
      <c r="H43" s="31"/>
      <c r="I43" s="31"/>
      <c r="J43" s="31"/>
      <c r="K43" s="31"/>
      <c r="L43" s="31"/>
      <c r="M43" s="31"/>
    </row>
    <row r="44" spans="1:13" x14ac:dyDescent="0.25">
      <c r="A44" s="31"/>
      <c r="B44" s="31"/>
      <c r="C44" s="31"/>
      <c r="D44" s="31"/>
      <c r="E44" s="31"/>
      <c r="F44" s="31"/>
      <c r="G44" s="31"/>
      <c r="H44" s="31"/>
      <c r="I44" s="31"/>
      <c r="J44" s="31"/>
      <c r="K44" s="31"/>
      <c r="L44" s="31"/>
      <c r="M44" s="31"/>
    </row>
    <row r="45" spans="1:13" x14ac:dyDescent="0.25">
      <c r="A45" s="31"/>
      <c r="B45" s="31"/>
      <c r="C45" s="31"/>
      <c r="D45" s="31"/>
      <c r="E45" s="31"/>
      <c r="F45" s="31"/>
      <c r="G45" s="31"/>
      <c r="H45" s="31"/>
      <c r="I45" s="31"/>
      <c r="J45" s="31"/>
      <c r="K45" s="31"/>
      <c r="L45" s="31"/>
      <c r="M45" s="31"/>
    </row>
    <row r="46" spans="1:13" x14ac:dyDescent="0.25">
      <c r="A46" s="30"/>
      <c r="B46" s="31"/>
      <c r="C46" s="31"/>
      <c r="D46" s="31"/>
      <c r="E46" s="31"/>
      <c r="F46" s="31"/>
      <c r="G46" s="31"/>
      <c r="H46" s="31"/>
      <c r="I46" s="31"/>
      <c r="J46" s="31"/>
      <c r="K46" s="31"/>
      <c r="L46" s="31"/>
      <c r="M46" s="31"/>
    </row>
    <row r="47" spans="1:13" x14ac:dyDescent="0.25">
      <c r="A47" s="31"/>
      <c r="B47" s="31"/>
      <c r="C47" s="31"/>
      <c r="D47" s="31"/>
      <c r="E47" s="31"/>
      <c r="F47" s="31"/>
      <c r="G47" s="31"/>
      <c r="H47" s="31"/>
      <c r="I47" s="31"/>
      <c r="J47" s="31"/>
      <c r="K47" s="31"/>
      <c r="L47" s="31"/>
      <c r="M47" s="31"/>
    </row>
    <row r="48" spans="1:13" x14ac:dyDescent="0.25">
      <c r="A48" s="31"/>
      <c r="B48" s="31"/>
      <c r="C48" s="31"/>
      <c r="D48" s="31"/>
      <c r="E48" s="31"/>
      <c r="F48" s="31"/>
      <c r="G48" s="31"/>
      <c r="H48" s="31"/>
      <c r="I48" s="31"/>
      <c r="J48" s="31"/>
      <c r="K48" s="31"/>
      <c r="L48" s="31"/>
      <c r="M48" s="31"/>
    </row>
    <row r="49" spans="1:14" x14ac:dyDescent="0.25">
      <c r="A49" s="31"/>
      <c r="B49" s="31"/>
      <c r="C49" s="31"/>
      <c r="D49" s="31"/>
      <c r="E49" s="31"/>
      <c r="F49" s="31"/>
      <c r="G49" s="31"/>
      <c r="H49" s="31"/>
      <c r="I49" s="31"/>
      <c r="J49" s="31"/>
      <c r="K49" s="31"/>
      <c r="L49" s="31"/>
      <c r="M49" s="31"/>
    </row>
    <row r="50" spans="1:14" x14ac:dyDescent="0.25">
      <c r="A50" s="30"/>
      <c r="B50" s="31"/>
      <c r="C50" s="31"/>
      <c r="D50" s="31"/>
      <c r="E50" s="31"/>
      <c r="F50" s="31"/>
      <c r="G50" s="31"/>
      <c r="H50" s="31"/>
      <c r="I50" s="31"/>
      <c r="J50" s="31"/>
      <c r="K50" s="31"/>
      <c r="L50" s="31"/>
      <c r="M50" s="31"/>
    </row>
    <row r="51" spans="1:14" x14ac:dyDescent="0.25">
      <c r="A51" s="31"/>
      <c r="B51" s="31"/>
      <c r="C51" s="31"/>
      <c r="D51" s="31"/>
      <c r="E51" s="31"/>
      <c r="F51" s="31"/>
      <c r="G51" s="31"/>
      <c r="H51" s="31"/>
      <c r="I51" s="31"/>
      <c r="J51" s="31"/>
      <c r="K51" s="31"/>
      <c r="L51" s="31"/>
      <c r="M51" s="31"/>
    </row>
    <row r="52" spans="1:14" x14ac:dyDescent="0.25">
      <c r="A52" s="31"/>
      <c r="B52" s="31"/>
      <c r="C52" s="31"/>
      <c r="D52" s="31"/>
      <c r="E52" s="31"/>
      <c r="F52" s="31"/>
      <c r="G52" s="31"/>
      <c r="H52" s="31"/>
      <c r="I52" s="31"/>
      <c r="J52" s="31"/>
      <c r="K52" s="31"/>
      <c r="L52" s="31"/>
      <c r="M52" s="31"/>
    </row>
    <row r="53" spans="1:14" x14ac:dyDescent="0.25">
      <c r="A53" s="31"/>
      <c r="B53" s="31"/>
      <c r="C53" s="31"/>
      <c r="D53" s="31"/>
      <c r="E53" s="31"/>
      <c r="F53" s="31"/>
      <c r="G53" s="31"/>
      <c r="H53" s="31"/>
      <c r="I53" s="31"/>
      <c r="J53" s="31"/>
      <c r="K53" s="31"/>
      <c r="L53" s="31"/>
      <c r="M53" s="31"/>
    </row>
    <row r="54" spans="1:14" x14ac:dyDescent="0.25">
      <c r="A54" s="31"/>
      <c r="B54" s="31"/>
      <c r="C54" s="31"/>
      <c r="D54" s="31"/>
      <c r="E54" s="31"/>
      <c r="F54" s="31"/>
      <c r="G54" s="31"/>
      <c r="H54" s="31"/>
      <c r="I54" s="31"/>
      <c r="J54" s="31"/>
      <c r="K54" s="31"/>
      <c r="L54" s="31"/>
      <c r="M54" s="31"/>
    </row>
    <row r="55" spans="1:14" s="30" customFormat="1" x14ac:dyDescent="0.25"/>
    <row r="56" spans="1:14" s="31" customFormat="1" ht="10" x14ac:dyDescent="0.25"/>
    <row r="57" spans="1:14" s="31" customFormat="1" ht="10" x14ac:dyDescent="0.25"/>
    <row r="58" spans="1:14" s="31" customFormat="1" ht="10" x14ac:dyDescent="0.25">
      <c r="A58" s="33"/>
      <c r="B58" s="34"/>
    </row>
    <row r="59" spans="1:14" s="31" customFormat="1" ht="10" x14ac:dyDescent="0.25">
      <c r="A59" s="33"/>
      <c r="B59" s="34"/>
    </row>
    <row r="60" spans="1:14" s="31" customFormat="1" ht="10" x14ac:dyDescent="0.25">
      <c r="A60" s="33"/>
    </row>
    <row r="61" spans="1:14" x14ac:dyDescent="0.25">
      <c r="A61" s="35"/>
      <c r="B61" s="31"/>
      <c r="C61" s="31"/>
      <c r="D61" s="31"/>
      <c r="E61" s="31"/>
      <c r="F61" s="31"/>
      <c r="G61" s="31"/>
      <c r="H61" s="31"/>
      <c r="I61" s="31"/>
      <c r="J61" s="31"/>
      <c r="K61" s="31"/>
      <c r="L61" s="31"/>
      <c r="M61" s="31"/>
      <c r="N61" s="31"/>
    </row>
    <row r="62" spans="1:14" s="31" customFormat="1" ht="10" x14ac:dyDescent="0.25"/>
    <row r="63" spans="1:14" x14ac:dyDescent="0.25">
      <c r="A63" s="31"/>
      <c r="B63" s="31"/>
      <c r="C63" s="31"/>
      <c r="D63" s="31"/>
      <c r="E63" s="31"/>
      <c r="F63" s="31"/>
      <c r="G63" s="31"/>
      <c r="H63" s="31"/>
      <c r="I63" s="31"/>
      <c r="J63" s="31"/>
      <c r="K63" s="31"/>
      <c r="L63" s="31"/>
      <c r="M63" s="31"/>
    </row>
    <row r="64" spans="1:14" x14ac:dyDescent="0.25">
      <c r="A64" s="31"/>
      <c r="B64" s="31"/>
      <c r="C64" s="31"/>
      <c r="D64" s="31"/>
      <c r="E64" s="31"/>
      <c r="F64" s="31"/>
      <c r="G64" s="31"/>
      <c r="H64" s="31"/>
      <c r="I64" s="31"/>
      <c r="J64" s="31"/>
      <c r="K64" s="31"/>
      <c r="L64" s="31"/>
      <c r="M64" s="31"/>
    </row>
    <row r="65" spans="1:13" s="30" customFormat="1" x14ac:dyDescent="0.25">
      <c r="B65" s="36"/>
    </row>
    <row r="66" spans="1:13" x14ac:dyDescent="0.25">
      <c r="A66" s="31"/>
      <c r="B66" s="34"/>
      <c r="C66" s="31"/>
      <c r="D66" s="31"/>
      <c r="E66" s="31"/>
      <c r="F66" s="31"/>
      <c r="G66" s="31"/>
      <c r="H66" s="31"/>
      <c r="I66" s="31"/>
      <c r="J66" s="31"/>
      <c r="K66" s="31"/>
      <c r="L66" s="31"/>
      <c r="M66" s="31"/>
    </row>
    <row r="67" spans="1:13" x14ac:dyDescent="0.25">
      <c r="A67" s="31"/>
      <c r="B67" s="34"/>
      <c r="C67" s="31"/>
      <c r="D67" s="31"/>
      <c r="E67" s="31"/>
      <c r="F67" s="31"/>
      <c r="G67" s="31"/>
      <c r="H67" s="31"/>
      <c r="I67" s="31"/>
      <c r="J67" s="31"/>
      <c r="K67" s="31"/>
      <c r="L67" s="31"/>
      <c r="M67" s="31"/>
    </row>
    <row r="68" spans="1:13" x14ac:dyDescent="0.25">
      <c r="A68" s="37"/>
      <c r="B68" s="31"/>
      <c r="C68" s="31"/>
      <c r="D68" s="31"/>
      <c r="E68" s="31"/>
      <c r="F68" s="31"/>
      <c r="G68" s="31"/>
      <c r="H68" s="31"/>
      <c r="I68" s="31"/>
      <c r="J68" s="31"/>
      <c r="K68" s="31"/>
      <c r="L68" s="31"/>
      <c r="M68" s="31"/>
    </row>
    <row r="69" spans="1:13" x14ac:dyDescent="0.25">
      <c r="A69" s="31"/>
      <c r="B69" s="31"/>
      <c r="C69" s="31"/>
      <c r="D69" s="31"/>
      <c r="E69" s="31"/>
      <c r="F69" s="31"/>
      <c r="G69" s="31"/>
      <c r="H69" s="31"/>
      <c r="I69" s="31"/>
      <c r="J69" s="31"/>
      <c r="K69" s="31"/>
      <c r="L69" s="31"/>
      <c r="M69" s="31"/>
    </row>
    <row r="70" spans="1:13" x14ac:dyDescent="0.25">
      <c r="A70" s="31"/>
      <c r="B70" s="31"/>
      <c r="C70" s="31"/>
      <c r="D70" s="31"/>
      <c r="E70" s="31"/>
      <c r="F70" s="31"/>
      <c r="G70" s="31"/>
      <c r="H70" s="31"/>
      <c r="I70" s="31"/>
      <c r="J70" s="31"/>
      <c r="K70" s="31"/>
      <c r="L70" s="31"/>
      <c r="M70" s="31"/>
    </row>
    <row r="71" spans="1:13" x14ac:dyDescent="0.25">
      <c r="A71" s="33"/>
      <c r="B71" s="31"/>
      <c r="C71" s="31"/>
      <c r="D71" s="31"/>
      <c r="E71" s="31"/>
      <c r="F71" s="31"/>
      <c r="G71" s="31"/>
      <c r="H71" s="31"/>
      <c r="I71" s="31"/>
      <c r="J71" s="31"/>
      <c r="K71" s="31"/>
      <c r="L71" s="31"/>
      <c r="M71" s="31"/>
    </row>
    <row r="72" spans="1:13" x14ac:dyDescent="0.25">
      <c r="A72" s="33"/>
      <c r="B72" s="31"/>
      <c r="C72" s="31"/>
      <c r="D72" s="31"/>
      <c r="E72" s="31"/>
      <c r="F72" s="31"/>
      <c r="G72" s="31"/>
      <c r="H72" s="31"/>
      <c r="I72" s="31"/>
      <c r="J72" s="31"/>
      <c r="K72" s="31"/>
      <c r="L72" s="31"/>
      <c r="M72" s="31"/>
    </row>
    <row r="73" spans="1:13" x14ac:dyDescent="0.25">
      <c r="A73" s="33"/>
      <c r="B73" s="31"/>
      <c r="C73" s="31"/>
      <c r="D73" s="31"/>
      <c r="E73" s="31"/>
      <c r="F73" s="31"/>
      <c r="G73" s="31"/>
      <c r="H73" s="31"/>
      <c r="I73" s="31"/>
      <c r="J73" s="31"/>
      <c r="K73" s="31"/>
      <c r="L73" s="31"/>
      <c r="M73" s="31"/>
    </row>
    <row r="74" spans="1:13" x14ac:dyDescent="0.25">
      <c r="A74" s="33"/>
      <c r="B74" s="34"/>
      <c r="C74" s="31"/>
      <c r="D74" s="31"/>
      <c r="E74" s="31"/>
      <c r="F74" s="31"/>
      <c r="G74" s="31"/>
      <c r="H74" s="31"/>
      <c r="I74" s="31"/>
      <c r="J74" s="31"/>
      <c r="K74" s="31"/>
      <c r="L74" s="31"/>
      <c r="M74" s="31"/>
    </row>
    <row r="75" spans="1:13" x14ac:dyDescent="0.25">
      <c r="A75" s="38"/>
      <c r="B75" s="31"/>
      <c r="C75" s="31"/>
      <c r="D75" s="31"/>
      <c r="E75" s="31"/>
      <c r="F75" s="31"/>
      <c r="G75" s="31"/>
      <c r="H75" s="31"/>
      <c r="I75" s="31"/>
      <c r="J75" s="31"/>
      <c r="K75" s="31"/>
      <c r="L75" s="31"/>
      <c r="M75" s="31"/>
    </row>
    <row r="76" spans="1:13" x14ac:dyDescent="0.25">
      <c r="A76" s="38"/>
      <c r="B76" s="34"/>
      <c r="C76" s="31"/>
      <c r="D76" s="31"/>
      <c r="E76" s="31"/>
      <c r="F76" s="31"/>
      <c r="G76" s="31"/>
      <c r="H76" s="31"/>
      <c r="I76" s="31"/>
      <c r="J76" s="31"/>
      <c r="K76" s="31"/>
      <c r="L76" s="31"/>
      <c r="M76" s="31"/>
    </row>
    <row r="77" spans="1:13" x14ac:dyDescent="0.25">
      <c r="A77" s="38"/>
      <c r="B77" s="34"/>
      <c r="C77" s="31"/>
      <c r="D77" s="31"/>
      <c r="E77" s="31"/>
      <c r="F77" s="31"/>
      <c r="G77" s="31"/>
      <c r="H77" s="31"/>
      <c r="I77" s="31"/>
      <c r="J77" s="31"/>
      <c r="K77" s="31"/>
      <c r="L77" s="31"/>
      <c r="M77" s="31"/>
    </row>
    <row r="78" spans="1:13" x14ac:dyDescent="0.25">
      <c r="A78" s="31"/>
      <c r="B78" s="31"/>
      <c r="C78" s="31"/>
      <c r="D78" s="31"/>
      <c r="E78" s="31"/>
      <c r="F78" s="31"/>
      <c r="G78" s="31"/>
      <c r="H78" s="31"/>
      <c r="I78" s="31"/>
      <c r="J78" s="31"/>
      <c r="K78" s="31"/>
      <c r="L78" s="31"/>
      <c r="M78" s="31"/>
    </row>
    <row r="79" spans="1:13" x14ac:dyDescent="0.25">
      <c r="A79" s="31"/>
      <c r="B79" s="31"/>
      <c r="C79" s="31"/>
      <c r="D79" s="31"/>
      <c r="E79" s="31"/>
      <c r="F79" s="31"/>
      <c r="G79" s="31"/>
      <c r="H79" s="31"/>
      <c r="I79" s="31"/>
      <c r="J79" s="31"/>
      <c r="K79" s="31"/>
      <c r="L79" s="31"/>
      <c r="M79" s="31"/>
    </row>
    <row r="80" spans="1:13" x14ac:dyDescent="0.25">
      <c r="A80" s="31"/>
      <c r="B80" s="31"/>
      <c r="C80" s="31"/>
      <c r="D80" s="31"/>
      <c r="E80" s="31"/>
      <c r="F80" s="31"/>
      <c r="G80" s="31"/>
      <c r="H80" s="31"/>
      <c r="I80" s="31"/>
      <c r="J80" s="31"/>
      <c r="K80" s="31"/>
      <c r="L80" s="31"/>
      <c r="M80" s="31"/>
    </row>
    <row r="81" spans="1:13" x14ac:dyDescent="0.25">
      <c r="A81" s="31"/>
      <c r="B81" s="31"/>
      <c r="C81" s="31"/>
      <c r="D81" s="31"/>
      <c r="E81" s="31"/>
      <c r="F81" s="31"/>
      <c r="G81" s="31"/>
      <c r="H81" s="31"/>
      <c r="I81" s="31"/>
      <c r="J81" s="31"/>
      <c r="K81" s="31"/>
      <c r="L81" s="31"/>
      <c r="M81" s="31"/>
    </row>
    <row r="82" spans="1:13" x14ac:dyDescent="0.25">
      <c r="A82" s="31"/>
      <c r="B82" s="31"/>
      <c r="C82" s="31"/>
      <c r="D82" s="31"/>
      <c r="E82" s="31"/>
      <c r="F82" s="31"/>
      <c r="G82" s="31"/>
      <c r="H82" s="31"/>
      <c r="I82" s="31"/>
      <c r="J82" s="31"/>
      <c r="K82" s="31"/>
      <c r="L82" s="31"/>
      <c r="M82" s="31"/>
    </row>
    <row r="83" spans="1:13" x14ac:dyDescent="0.25">
      <c r="A83" s="31"/>
      <c r="B83" s="31"/>
      <c r="C83" s="31"/>
      <c r="D83" s="31"/>
      <c r="E83" s="31"/>
      <c r="F83" s="31"/>
      <c r="G83" s="31"/>
      <c r="H83" s="31"/>
      <c r="I83" s="31"/>
      <c r="J83" s="31"/>
      <c r="K83" s="31"/>
      <c r="L83" s="31"/>
      <c r="M83" s="31"/>
    </row>
    <row r="84" spans="1:13" x14ac:dyDescent="0.25">
      <c r="A84" s="31"/>
      <c r="B84" s="31"/>
      <c r="C84" s="31"/>
      <c r="D84" s="31"/>
      <c r="E84" s="31"/>
      <c r="F84" s="31"/>
      <c r="G84" s="31"/>
      <c r="H84" s="31"/>
      <c r="I84" s="31"/>
      <c r="J84" s="31"/>
      <c r="K84" s="31"/>
      <c r="L84" s="31"/>
      <c r="M84" s="31"/>
    </row>
    <row r="85" spans="1:13" x14ac:dyDescent="0.25">
      <c r="A85" s="31"/>
      <c r="B85" s="31"/>
      <c r="C85" s="31"/>
      <c r="D85" s="31"/>
      <c r="E85" s="31"/>
      <c r="F85" s="31"/>
      <c r="G85" s="31"/>
      <c r="H85" s="31"/>
      <c r="I85" s="31"/>
      <c r="J85" s="31"/>
      <c r="K85" s="31"/>
      <c r="L85" s="31"/>
      <c r="M85" s="31"/>
    </row>
    <row r="86" spans="1:13" x14ac:dyDescent="0.25">
      <c r="A86" s="31"/>
      <c r="B86" s="31"/>
      <c r="C86" s="31"/>
      <c r="D86" s="31"/>
      <c r="E86" s="31"/>
      <c r="F86" s="31"/>
      <c r="G86" s="31"/>
      <c r="H86" s="31"/>
      <c r="I86" s="31"/>
      <c r="J86" s="31"/>
      <c r="K86" s="31"/>
      <c r="L86" s="31"/>
      <c r="M86" s="31"/>
    </row>
    <row r="87" spans="1:13" x14ac:dyDescent="0.25">
      <c r="A87" s="31"/>
      <c r="B87" s="31"/>
      <c r="C87" s="31"/>
      <c r="D87" s="31"/>
      <c r="E87" s="31"/>
      <c r="F87" s="31"/>
      <c r="G87" s="31"/>
      <c r="H87" s="31"/>
      <c r="I87" s="31"/>
      <c r="J87" s="31"/>
      <c r="K87" s="31"/>
      <c r="L87" s="31"/>
      <c r="M87" s="31"/>
    </row>
    <row r="88" spans="1:13" x14ac:dyDescent="0.25">
      <c r="A88" s="31"/>
      <c r="B88" s="31"/>
      <c r="C88" s="31"/>
      <c r="D88" s="31"/>
      <c r="E88" s="31"/>
      <c r="F88" s="31"/>
      <c r="G88" s="31"/>
      <c r="H88" s="31"/>
      <c r="I88" s="31"/>
      <c r="J88" s="31"/>
      <c r="K88" s="31"/>
      <c r="L88" s="31"/>
      <c r="M88" s="31"/>
    </row>
    <row r="89" spans="1:13" x14ac:dyDescent="0.25">
      <c r="A89" s="31"/>
      <c r="B89" s="31"/>
      <c r="C89" s="31"/>
      <c r="D89" s="31"/>
      <c r="E89" s="31"/>
      <c r="F89" s="31"/>
      <c r="G89" s="31"/>
      <c r="H89" s="31"/>
      <c r="I89" s="31"/>
      <c r="J89" s="31"/>
      <c r="K89" s="31"/>
      <c r="L89" s="31"/>
      <c r="M89" s="31"/>
    </row>
    <row r="90" spans="1:13" x14ac:dyDescent="0.25">
      <c r="A90" s="31"/>
      <c r="B90" s="31"/>
      <c r="C90" s="31"/>
      <c r="D90" s="31"/>
      <c r="E90" s="31"/>
      <c r="F90" s="31"/>
      <c r="G90" s="31"/>
      <c r="H90" s="31"/>
      <c r="I90" s="31"/>
      <c r="J90" s="31"/>
      <c r="K90" s="31"/>
      <c r="L90" s="31"/>
      <c r="M90" s="31"/>
    </row>
    <row r="91" spans="1:13" x14ac:dyDescent="0.25">
      <c r="A91" s="31"/>
      <c r="B91" s="31"/>
      <c r="C91" s="31"/>
      <c r="D91" s="31"/>
      <c r="E91" s="31"/>
      <c r="F91" s="31"/>
      <c r="G91" s="31"/>
      <c r="H91" s="31"/>
      <c r="I91" s="31"/>
      <c r="J91" s="31"/>
      <c r="K91" s="31"/>
      <c r="L91" s="31"/>
      <c r="M91" s="31"/>
    </row>
    <row r="92" spans="1:13" x14ac:dyDescent="0.25">
      <c r="A92" s="31"/>
      <c r="B92" s="31"/>
      <c r="C92" s="31"/>
      <c r="D92" s="31"/>
      <c r="E92" s="31"/>
      <c r="F92" s="31"/>
      <c r="G92" s="31"/>
      <c r="H92" s="31"/>
      <c r="I92" s="31"/>
      <c r="J92" s="31"/>
      <c r="K92" s="31"/>
      <c r="L92" s="31"/>
      <c r="M92" s="31"/>
    </row>
    <row r="93" spans="1:13" x14ac:dyDescent="0.25">
      <c r="A93" s="31"/>
      <c r="B93" s="31"/>
      <c r="C93" s="31"/>
      <c r="D93" s="31"/>
      <c r="E93" s="31"/>
      <c r="F93" s="31"/>
      <c r="G93" s="31"/>
      <c r="H93" s="31"/>
      <c r="I93" s="31"/>
      <c r="J93" s="31"/>
      <c r="K93" s="31"/>
      <c r="L93" s="31"/>
      <c r="M93" s="31"/>
    </row>
    <row r="94" spans="1:13" x14ac:dyDescent="0.25">
      <c r="A94" s="31"/>
      <c r="B94" s="31"/>
      <c r="C94" s="31"/>
      <c r="D94" s="31"/>
      <c r="E94" s="31"/>
      <c r="F94" s="31"/>
      <c r="G94" s="31"/>
      <c r="H94" s="31"/>
      <c r="I94" s="31"/>
      <c r="J94" s="31"/>
      <c r="K94" s="31"/>
      <c r="L94" s="31"/>
      <c r="M94" s="31"/>
    </row>
    <row r="95" spans="1:13" x14ac:dyDescent="0.25">
      <c r="A95" s="31"/>
      <c r="B95" s="31"/>
      <c r="C95" s="31"/>
      <c r="D95" s="31"/>
      <c r="E95" s="31"/>
      <c r="F95" s="31"/>
      <c r="G95" s="31"/>
      <c r="H95" s="31"/>
      <c r="I95" s="31"/>
      <c r="J95" s="31"/>
      <c r="K95" s="31"/>
      <c r="L95" s="31"/>
      <c r="M95" s="31"/>
    </row>
    <row r="96" spans="1:13" x14ac:dyDescent="0.25">
      <c r="A96" s="31"/>
      <c r="B96" s="31"/>
      <c r="C96" s="31"/>
      <c r="D96" s="31"/>
      <c r="E96" s="31"/>
      <c r="F96" s="31"/>
      <c r="G96" s="31"/>
      <c r="H96" s="31"/>
      <c r="I96" s="31"/>
      <c r="J96" s="31"/>
      <c r="K96" s="31"/>
      <c r="L96" s="31"/>
      <c r="M96" s="31"/>
    </row>
    <row r="97" spans="1:13" x14ac:dyDescent="0.25">
      <c r="A97" s="31"/>
      <c r="B97" s="31"/>
      <c r="C97" s="31"/>
      <c r="D97" s="31"/>
      <c r="E97" s="31"/>
      <c r="F97" s="31"/>
      <c r="G97" s="31"/>
      <c r="H97" s="31"/>
      <c r="I97" s="31"/>
      <c r="J97" s="31"/>
      <c r="K97" s="31"/>
      <c r="L97" s="31"/>
      <c r="M97" s="31"/>
    </row>
    <row r="98" spans="1:13" x14ac:dyDescent="0.25">
      <c r="A98" s="31"/>
      <c r="B98" s="31"/>
      <c r="C98" s="31"/>
      <c r="D98" s="31"/>
      <c r="E98" s="31"/>
      <c r="F98" s="31"/>
      <c r="G98" s="31"/>
      <c r="H98" s="31"/>
      <c r="I98" s="31"/>
      <c r="J98" s="31"/>
      <c r="K98" s="31"/>
      <c r="L98" s="31"/>
      <c r="M98" s="31"/>
    </row>
    <row r="99" spans="1:13" x14ac:dyDescent="0.25">
      <c r="A99" s="31"/>
      <c r="B99" s="31"/>
      <c r="C99" s="31"/>
      <c r="D99" s="31"/>
      <c r="E99" s="31"/>
      <c r="F99" s="31"/>
      <c r="G99" s="31"/>
      <c r="H99" s="31"/>
      <c r="I99" s="31"/>
      <c r="J99" s="31"/>
      <c r="K99" s="31"/>
      <c r="L99" s="31"/>
      <c r="M99" s="31"/>
    </row>
    <row r="100" spans="1:13" x14ac:dyDescent="0.25">
      <c r="A100" s="31"/>
      <c r="B100" s="31"/>
      <c r="C100" s="31"/>
      <c r="D100" s="31"/>
      <c r="E100" s="31"/>
      <c r="F100" s="31"/>
      <c r="G100" s="31"/>
      <c r="H100" s="31"/>
      <c r="I100" s="31"/>
      <c r="J100" s="31"/>
      <c r="K100" s="31"/>
      <c r="L100" s="31"/>
      <c r="M100" s="31"/>
    </row>
    <row r="101" spans="1:13" x14ac:dyDescent="0.25">
      <c r="A101" s="31"/>
      <c r="B101" s="31"/>
      <c r="C101" s="31"/>
      <c r="D101" s="31"/>
      <c r="E101" s="31"/>
      <c r="F101" s="31"/>
      <c r="G101" s="31"/>
      <c r="H101" s="31"/>
      <c r="I101" s="31"/>
      <c r="J101" s="31"/>
      <c r="K101" s="31"/>
      <c r="L101" s="31"/>
      <c r="M101" s="31"/>
    </row>
    <row r="102" spans="1:13" x14ac:dyDescent="0.25">
      <c r="A102" s="31"/>
      <c r="B102" s="31"/>
      <c r="C102" s="31"/>
      <c r="D102" s="31"/>
      <c r="E102" s="31"/>
      <c r="F102" s="31"/>
      <c r="G102" s="31"/>
      <c r="H102" s="31"/>
      <c r="I102" s="31"/>
      <c r="J102" s="31"/>
      <c r="K102" s="31"/>
      <c r="L102" s="31"/>
      <c r="M102" s="31"/>
    </row>
    <row r="103" spans="1:13" x14ac:dyDescent="0.25">
      <c r="A103" s="31"/>
      <c r="B103" s="31"/>
      <c r="C103" s="31"/>
      <c r="D103" s="31"/>
      <c r="E103" s="31"/>
      <c r="F103" s="31"/>
      <c r="G103" s="31"/>
      <c r="H103" s="31"/>
      <c r="I103" s="31"/>
      <c r="J103" s="31"/>
      <c r="K103" s="31"/>
      <c r="L103" s="31"/>
      <c r="M103" s="31"/>
    </row>
    <row r="104" spans="1:13" x14ac:dyDescent="0.25">
      <c r="A104" s="31"/>
      <c r="B104" s="31"/>
      <c r="C104" s="31"/>
      <c r="D104" s="31"/>
      <c r="E104" s="31"/>
      <c r="F104" s="31"/>
      <c r="G104" s="31"/>
      <c r="H104" s="31"/>
      <c r="I104" s="31"/>
      <c r="J104" s="31"/>
      <c r="K104" s="31"/>
      <c r="L104" s="31"/>
      <c r="M104" s="31"/>
    </row>
    <row r="105" spans="1:13" x14ac:dyDescent="0.25">
      <c r="A105" s="31"/>
      <c r="B105" s="31"/>
      <c r="C105" s="31"/>
      <c r="D105" s="31"/>
      <c r="E105" s="31"/>
      <c r="F105" s="31"/>
      <c r="G105" s="31"/>
      <c r="H105" s="31"/>
      <c r="I105" s="31"/>
      <c r="J105" s="31"/>
      <c r="K105" s="31"/>
      <c r="L105" s="31"/>
      <c r="M105" s="31"/>
    </row>
    <row r="106" spans="1:13" x14ac:dyDescent="0.25">
      <c r="A106" s="31"/>
      <c r="B106" s="31"/>
      <c r="C106" s="31"/>
      <c r="D106" s="31"/>
      <c r="E106" s="31"/>
      <c r="F106" s="31"/>
      <c r="G106" s="31"/>
      <c r="H106" s="31"/>
      <c r="I106" s="31"/>
      <c r="J106" s="31"/>
      <c r="K106" s="31"/>
      <c r="L106" s="31"/>
      <c r="M106" s="31"/>
    </row>
    <row r="107" spans="1:13" x14ac:dyDescent="0.25">
      <c r="A107" s="31"/>
      <c r="B107" s="31"/>
      <c r="C107" s="31"/>
      <c r="D107" s="31"/>
      <c r="E107" s="31"/>
      <c r="F107" s="31"/>
      <c r="G107" s="31"/>
      <c r="H107" s="31"/>
      <c r="I107" s="31"/>
      <c r="J107" s="31"/>
      <c r="K107" s="31"/>
      <c r="L107" s="31"/>
      <c r="M107" s="31"/>
    </row>
    <row r="108" spans="1:13" x14ac:dyDescent="0.25">
      <c r="A108" s="31"/>
      <c r="B108" s="31"/>
      <c r="C108" s="31"/>
      <c r="D108" s="31"/>
      <c r="E108" s="31"/>
      <c r="F108" s="31"/>
      <c r="G108" s="31"/>
      <c r="H108" s="31"/>
      <c r="I108" s="31"/>
      <c r="J108" s="31"/>
      <c r="K108" s="31"/>
      <c r="L108" s="31"/>
      <c r="M108" s="31"/>
    </row>
    <row r="109" spans="1:13" x14ac:dyDescent="0.25">
      <c r="A109" s="31"/>
      <c r="B109" s="31"/>
      <c r="C109" s="31"/>
      <c r="D109" s="31"/>
      <c r="E109" s="31"/>
      <c r="F109" s="31"/>
      <c r="G109" s="31"/>
      <c r="H109" s="31"/>
      <c r="I109" s="31"/>
      <c r="J109" s="31"/>
      <c r="K109" s="31"/>
      <c r="L109" s="31"/>
      <c r="M109" s="31"/>
    </row>
    <row r="110" spans="1:13" x14ac:dyDescent="0.25">
      <c r="A110" s="31"/>
      <c r="B110" s="31"/>
      <c r="C110" s="31"/>
      <c r="D110" s="31"/>
      <c r="E110" s="31"/>
      <c r="F110" s="31"/>
      <c r="G110" s="31"/>
      <c r="H110" s="31"/>
      <c r="I110" s="31"/>
      <c r="J110" s="31"/>
      <c r="K110" s="31"/>
      <c r="L110" s="31"/>
      <c r="M110" s="31"/>
    </row>
    <row r="111" spans="1:13" x14ac:dyDescent="0.25">
      <c r="A111" s="31"/>
      <c r="B111" s="31"/>
      <c r="C111" s="31"/>
      <c r="D111" s="31"/>
      <c r="E111" s="31"/>
      <c r="F111" s="31"/>
      <c r="G111" s="31"/>
      <c r="H111" s="31"/>
      <c r="I111" s="31"/>
      <c r="J111" s="31"/>
      <c r="K111" s="31"/>
      <c r="L111" s="31"/>
      <c r="M111" s="31"/>
    </row>
    <row r="112" spans="1:13" x14ac:dyDescent="0.25">
      <c r="A112" s="31"/>
      <c r="B112" s="31"/>
      <c r="C112" s="31"/>
      <c r="D112" s="31"/>
      <c r="E112" s="31"/>
      <c r="F112" s="31"/>
      <c r="G112" s="31"/>
      <c r="H112" s="31"/>
      <c r="I112" s="31"/>
      <c r="J112" s="31"/>
      <c r="K112" s="31"/>
      <c r="L112" s="31"/>
      <c r="M112" s="31"/>
    </row>
    <row r="113" spans="1:13" x14ac:dyDescent="0.25">
      <c r="A113" s="31"/>
      <c r="B113" s="31"/>
      <c r="C113" s="31"/>
      <c r="D113" s="31"/>
      <c r="E113" s="31"/>
      <c r="F113" s="31"/>
      <c r="G113" s="31"/>
      <c r="H113" s="31"/>
      <c r="I113" s="31"/>
      <c r="J113" s="31"/>
      <c r="K113" s="31"/>
      <c r="L113" s="31"/>
      <c r="M113" s="31"/>
    </row>
    <row r="114" spans="1:13" x14ac:dyDescent="0.25">
      <c r="A114" s="31"/>
      <c r="B114" s="31"/>
      <c r="C114" s="31"/>
      <c r="D114" s="31"/>
      <c r="E114" s="31"/>
      <c r="F114" s="31"/>
      <c r="G114" s="31"/>
      <c r="H114" s="31"/>
      <c r="I114" s="31"/>
      <c r="J114" s="31"/>
      <c r="K114" s="31"/>
      <c r="L114" s="31"/>
      <c r="M114" s="31"/>
    </row>
    <row r="115" spans="1:13" x14ac:dyDescent="0.25">
      <c r="A115" s="31"/>
      <c r="B115" s="31"/>
      <c r="C115" s="31"/>
      <c r="D115" s="31"/>
      <c r="E115" s="31"/>
      <c r="F115" s="31"/>
      <c r="G115" s="31"/>
      <c r="H115" s="31"/>
      <c r="I115" s="31"/>
      <c r="J115" s="31"/>
      <c r="K115" s="31"/>
      <c r="L115" s="31"/>
      <c r="M115" s="31"/>
    </row>
    <row r="116" spans="1:13" x14ac:dyDescent="0.25">
      <c r="A116" s="31"/>
      <c r="B116" s="31"/>
      <c r="C116" s="31"/>
      <c r="D116" s="31"/>
      <c r="E116" s="31"/>
      <c r="F116" s="31"/>
      <c r="G116" s="31"/>
      <c r="H116" s="31"/>
      <c r="I116" s="31"/>
      <c r="J116" s="31"/>
      <c r="K116" s="31"/>
      <c r="L116" s="31"/>
      <c r="M116" s="31"/>
    </row>
    <row r="117" spans="1:13" x14ac:dyDescent="0.25">
      <c r="A117" s="31"/>
      <c r="B117" s="31"/>
      <c r="C117" s="31"/>
      <c r="D117" s="31"/>
      <c r="E117" s="31"/>
      <c r="F117" s="31"/>
      <c r="G117" s="31"/>
      <c r="H117" s="31"/>
      <c r="I117" s="31"/>
      <c r="J117" s="31"/>
      <c r="K117" s="31"/>
      <c r="L117" s="31"/>
      <c r="M117" s="31"/>
    </row>
    <row r="118" spans="1:13" x14ac:dyDescent="0.25">
      <c r="A118" s="31"/>
      <c r="B118" s="31"/>
      <c r="C118" s="31"/>
      <c r="D118" s="31"/>
      <c r="E118" s="31"/>
      <c r="F118" s="31"/>
      <c r="G118" s="31"/>
      <c r="H118" s="31"/>
      <c r="I118" s="31"/>
      <c r="J118" s="31"/>
      <c r="K118" s="31"/>
      <c r="L118" s="31"/>
      <c r="M118" s="31"/>
    </row>
    <row r="119" spans="1:13" x14ac:dyDescent="0.25">
      <c r="A119" s="31"/>
      <c r="B119" s="31"/>
      <c r="C119" s="31"/>
      <c r="D119" s="31"/>
      <c r="E119" s="31"/>
      <c r="F119" s="31"/>
      <c r="G119" s="31"/>
      <c r="H119" s="31"/>
      <c r="I119" s="31"/>
      <c r="J119" s="31"/>
      <c r="K119" s="31"/>
      <c r="L119" s="31"/>
      <c r="M119" s="31"/>
    </row>
    <row r="120" spans="1:13" x14ac:dyDescent="0.25">
      <c r="A120" s="31"/>
      <c r="B120" s="31"/>
      <c r="C120" s="31"/>
      <c r="D120" s="31"/>
      <c r="E120" s="31"/>
      <c r="F120" s="31"/>
      <c r="G120" s="31"/>
      <c r="H120" s="31"/>
      <c r="I120" s="31"/>
      <c r="J120" s="31"/>
      <c r="K120" s="31"/>
      <c r="L120" s="31"/>
      <c r="M120" s="31"/>
    </row>
    <row r="121" spans="1:13" x14ac:dyDescent="0.25">
      <c r="A121" s="31"/>
      <c r="B121" s="31"/>
      <c r="C121" s="31"/>
      <c r="D121" s="31"/>
      <c r="E121" s="31"/>
      <c r="F121" s="31"/>
      <c r="G121" s="31"/>
      <c r="H121" s="31"/>
      <c r="I121" s="31"/>
      <c r="J121" s="31"/>
      <c r="K121" s="31"/>
      <c r="L121" s="31"/>
      <c r="M121" s="31"/>
    </row>
    <row r="122" spans="1:13" x14ac:dyDescent="0.25">
      <c r="A122" s="31"/>
      <c r="B122" s="31"/>
      <c r="C122" s="31"/>
      <c r="D122" s="31"/>
      <c r="E122" s="31"/>
      <c r="F122" s="31"/>
      <c r="G122" s="31"/>
      <c r="H122" s="31"/>
      <c r="I122" s="31"/>
      <c r="J122" s="31"/>
      <c r="K122" s="31"/>
      <c r="L122" s="31"/>
      <c r="M122" s="31"/>
    </row>
    <row r="123" spans="1:13" x14ac:dyDescent="0.25">
      <c r="A123" s="31"/>
      <c r="B123" s="31"/>
      <c r="C123" s="31"/>
      <c r="D123" s="31"/>
      <c r="E123" s="31"/>
      <c r="F123" s="31"/>
      <c r="G123" s="31"/>
      <c r="H123" s="31"/>
      <c r="I123" s="31"/>
      <c r="J123" s="31"/>
      <c r="K123" s="31"/>
      <c r="L123" s="31"/>
      <c r="M123" s="31"/>
    </row>
    <row r="124" spans="1:13" x14ac:dyDescent="0.25">
      <c r="A124" s="31"/>
      <c r="B124" s="31"/>
      <c r="C124" s="31"/>
      <c r="D124" s="31"/>
      <c r="E124" s="31"/>
      <c r="F124" s="31"/>
      <c r="G124" s="31"/>
      <c r="H124" s="31"/>
      <c r="I124" s="31"/>
      <c r="J124" s="31"/>
      <c r="K124" s="31"/>
      <c r="L124" s="31"/>
      <c r="M124" s="31"/>
    </row>
    <row r="125" spans="1:13" x14ac:dyDescent="0.25">
      <c r="A125" s="31"/>
      <c r="B125" s="31"/>
      <c r="C125" s="31"/>
      <c r="D125" s="31"/>
      <c r="E125" s="31"/>
      <c r="F125" s="31"/>
      <c r="G125" s="31"/>
      <c r="H125" s="31"/>
      <c r="I125" s="31"/>
      <c r="J125" s="31"/>
      <c r="K125" s="31"/>
      <c r="L125" s="31"/>
      <c r="M125" s="31"/>
    </row>
    <row r="126" spans="1:13" x14ac:dyDescent="0.25">
      <c r="A126" s="31"/>
      <c r="B126" s="31"/>
      <c r="C126" s="31"/>
      <c r="D126" s="31"/>
      <c r="E126" s="31"/>
      <c r="F126" s="31"/>
      <c r="G126" s="31"/>
      <c r="H126" s="31"/>
      <c r="I126" s="31"/>
      <c r="J126" s="31"/>
      <c r="K126" s="31"/>
      <c r="L126" s="31"/>
      <c r="M126" s="31"/>
    </row>
    <row r="127" spans="1:13" x14ac:dyDescent="0.25">
      <c r="A127" s="31"/>
      <c r="B127" s="31"/>
      <c r="C127" s="31"/>
      <c r="D127" s="31"/>
      <c r="E127" s="31"/>
      <c r="F127" s="31"/>
      <c r="G127" s="31"/>
      <c r="H127" s="31"/>
      <c r="I127" s="31"/>
      <c r="J127" s="31"/>
      <c r="K127" s="31"/>
      <c r="L127" s="31"/>
      <c r="M127" s="31"/>
    </row>
    <row r="128" spans="1:13" x14ac:dyDescent="0.25">
      <c r="A128" s="31"/>
      <c r="B128" s="31"/>
      <c r="C128" s="31"/>
      <c r="D128" s="31"/>
      <c r="E128" s="31"/>
      <c r="F128" s="31"/>
      <c r="G128" s="31"/>
      <c r="H128" s="31"/>
      <c r="I128" s="31"/>
      <c r="J128" s="31"/>
      <c r="K128" s="31"/>
      <c r="L128" s="31"/>
      <c r="M128" s="31"/>
    </row>
    <row r="129" spans="1:13" x14ac:dyDescent="0.25">
      <c r="A129" s="31"/>
      <c r="B129" s="31"/>
      <c r="C129" s="31"/>
      <c r="D129" s="31"/>
      <c r="E129" s="31"/>
      <c r="F129" s="31"/>
      <c r="G129" s="31"/>
      <c r="H129" s="31"/>
      <c r="I129" s="31"/>
      <c r="J129" s="31"/>
      <c r="K129" s="31"/>
      <c r="L129" s="31"/>
      <c r="M129" s="31"/>
    </row>
    <row r="130" spans="1:13" x14ac:dyDescent="0.25">
      <c r="A130" s="31"/>
      <c r="B130" s="31"/>
      <c r="C130" s="31"/>
      <c r="D130" s="31"/>
      <c r="E130" s="31"/>
      <c r="F130" s="31"/>
      <c r="G130" s="31"/>
      <c r="H130" s="31"/>
      <c r="I130" s="31"/>
      <c r="J130" s="31"/>
      <c r="K130" s="31"/>
      <c r="L130" s="31"/>
      <c r="M130" s="31"/>
    </row>
    <row r="131" spans="1:13" x14ac:dyDescent="0.25">
      <c r="A131" s="31"/>
      <c r="B131" s="31"/>
      <c r="C131" s="31"/>
      <c r="D131" s="31"/>
      <c r="E131" s="31"/>
      <c r="F131" s="31"/>
      <c r="G131" s="31"/>
      <c r="H131" s="31"/>
      <c r="I131" s="31"/>
      <c r="J131" s="31"/>
      <c r="K131" s="31"/>
      <c r="L131" s="31"/>
      <c r="M131" s="31"/>
    </row>
    <row r="132" spans="1:13" x14ac:dyDescent="0.25">
      <c r="A132" s="31"/>
      <c r="B132" s="31"/>
      <c r="C132" s="31"/>
      <c r="D132" s="31"/>
      <c r="E132" s="31"/>
      <c r="F132" s="31"/>
      <c r="G132" s="31"/>
      <c r="H132" s="31"/>
      <c r="I132" s="31"/>
      <c r="J132" s="31"/>
      <c r="K132" s="31"/>
      <c r="L132" s="31"/>
      <c r="M132" s="31"/>
    </row>
    <row r="133" spans="1:13" x14ac:dyDescent="0.25">
      <c r="A133" s="31"/>
      <c r="B133" s="31"/>
      <c r="C133" s="31"/>
      <c r="D133" s="31"/>
      <c r="E133" s="31"/>
      <c r="F133" s="31"/>
      <c r="G133" s="31"/>
      <c r="H133" s="31"/>
      <c r="I133" s="31"/>
      <c r="J133" s="31"/>
      <c r="K133" s="31"/>
      <c r="L133" s="31"/>
      <c r="M133" s="31"/>
    </row>
    <row r="134" spans="1:13" x14ac:dyDescent="0.25">
      <c r="A134" s="31"/>
      <c r="B134" s="31"/>
      <c r="C134" s="31"/>
      <c r="D134" s="31"/>
      <c r="E134" s="31"/>
      <c r="F134" s="31"/>
      <c r="G134" s="31"/>
      <c r="H134" s="31"/>
      <c r="I134" s="31"/>
      <c r="J134" s="31"/>
      <c r="K134" s="31"/>
      <c r="L134" s="31"/>
      <c r="M134" s="31"/>
    </row>
    <row r="135" spans="1:13" x14ac:dyDescent="0.25">
      <c r="A135" s="31"/>
      <c r="B135" s="31"/>
      <c r="C135" s="31"/>
      <c r="D135" s="31"/>
      <c r="E135" s="31"/>
      <c r="F135" s="31"/>
      <c r="G135" s="31"/>
      <c r="H135" s="31"/>
      <c r="I135" s="31"/>
      <c r="J135" s="31"/>
      <c r="K135" s="31"/>
      <c r="L135" s="31"/>
      <c r="M135" s="31"/>
    </row>
    <row r="136" spans="1:13" x14ac:dyDescent="0.25">
      <c r="A136" s="31"/>
      <c r="B136" s="31"/>
      <c r="C136" s="31"/>
      <c r="D136" s="31"/>
      <c r="E136" s="31"/>
      <c r="F136" s="31"/>
      <c r="G136" s="31"/>
      <c r="H136" s="31"/>
      <c r="I136" s="31"/>
      <c r="J136" s="31"/>
      <c r="K136" s="31"/>
      <c r="L136" s="31"/>
      <c r="M136" s="31"/>
    </row>
    <row r="137" spans="1:13" x14ac:dyDescent="0.25">
      <c r="A137" s="31"/>
      <c r="B137" s="31"/>
      <c r="C137" s="31"/>
      <c r="D137" s="31"/>
      <c r="E137" s="31"/>
      <c r="F137" s="31"/>
      <c r="G137" s="31"/>
      <c r="H137" s="31"/>
      <c r="I137" s="31"/>
      <c r="J137" s="31"/>
      <c r="K137" s="31"/>
      <c r="L137" s="31"/>
      <c r="M137" s="31"/>
    </row>
    <row r="138" spans="1:13" x14ac:dyDescent="0.25">
      <c r="A138" s="31"/>
      <c r="B138" s="31"/>
      <c r="C138" s="31"/>
      <c r="D138" s="31"/>
      <c r="E138" s="31"/>
      <c r="F138" s="31"/>
      <c r="G138" s="31"/>
      <c r="H138" s="31"/>
      <c r="I138" s="31"/>
      <c r="J138" s="31"/>
      <c r="K138" s="31"/>
      <c r="L138" s="31"/>
      <c r="M138" s="31"/>
    </row>
    <row r="139" spans="1:13" x14ac:dyDescent="0.25">
      <c r="A139" s="31"/>
      <c r="B139" s="31"/>
      <c r="C139" s="31"/>
      <c r="D139" s="31"/>
      <c r="E139" s="31"/>
      <c r="F139" s="31"/>
      <c r="G139" s="31"/>
      <c r="H139" s="31"/>
      <c r="I139" s="31"/>
      <c r="J139" s="31"/>
      <c r="K139" s="31"/>
      <c r="L139" s="31"/>
      <c r="M139" s="31"/>
    </row>
    <row r="140" spans="1:13" x14ac:dyDescent="0.25">
      <c r="A140" s="31"/>
      <c r="B140" s="31"/>
      <c r="C140" s="31"/>
      <c r="D140" s="31"/>
      <c r="E140" s="31"/>
      <c r="F140" s="31"/>
      <c r="G140" s="31"/>
      <c r="H140" s="31"/>
      <c r="I140" s="31"/>
      <c r="J140" s="31"/>
      <c r="K140" s="31"/>
      <c r="L140" s="31"/>
      <c r="M140" s="31"/>
    </row>
    <row r="141" spans="1:13" x14ac:dyDescent="0.25">
      <c r="A141" s="31"/>
      <c r="B141" s="31"/>
      <c r="C141" s="31"/>
      <c r="D141" s="31"/>
      <c r="E141" s="31"/>
      <c r="F141" s="31"/>
      <c r="G141" s="31"/>
      <c r="H141" s="31"/>
      <c r="I141" s="31"/>
      <c r="J141" s="31"/>
      <c r="K141" s="31"/>
      <c r="L141" s="31"/>
      <c r="M141" s="31"/>
    </row>
    <row r="142" spans="1:13" x14ac:dyDescent="0.25">
      <c r="A142" s="31"/>
      <c r="B142" s="31"/>
      <c r="C142" s="31"/>
      <c r="D142" s="31"/>
      <c r="E142" s="31"/>
      <c r="F142" s="31"/>
      <c r="G142" s="31"/>
      <c r="H142" s="31"/>
      <c r="I142" s="31"/>
      <c r="J142" s="31"/>
      <c r="K142" s="31"/>
      <c r="L142" s="31"/>
      <c r="M142" s="31"/>
    </row>
    <row r="143" spans="1:13" x14ac:dyDescent="0.25">
      <c r="A143" s="31"/>
      <c r="B143" s="31"/>
      <c r="C143" s="31"/>
      <c r="D143" s="31"/>
      <c r="E143" s="31"/>
      <c r="F143" s="31"/>
      <c r="G143" s="31"/>
      <c r="H143" s="31"/>
      <c r="I143" s="31"/>
      <c r="J143" s="31"/>
      <c r="K143" s="31"/>
      <c r="L143" s="31"/>
      <c r="M143" s="31"/>
    </row>
    <row r="144" spans="1:13" x14ac:dyDescent="0.25">
      <c r="A144" s="31"/>
      <c r="B144" s="31"/>
      <c r="C144" s="31"/>
      <c r="D144" s="31"/>
      <c r="E144" s="31"/>
      <c r="F144" s="31"/>
      <c r="G144" s="31"/>
      <c r="H144" s="31"/>
      <c r="I144" s="31"/>
      <c r="J144" s="31"/>
      <c r="K144" s="31"/>
      <c r="L144" s="31"/>
      <c r="M144" s="31"/>
    </row>
    <row r="145" spans="1:13" x14ac:dyDescent="0.25">
      <c r="A145" s="31"/>
      <c r="B145" s="31"/>
      <c r="C145" s="31"/>
      <c r="D145" s="31"/>
      <c r="E145" s="31"/>
      <c r="F145" s="31"/>
      <c r="G145" s="31"/>
      <c r="H145" s="31"/>
      <c r="I145" s="31"/>
      <c r="J145" s="31"/>
      <c r="K145" s="31"/>
      <c r="L145" s="31"/>
      <c r="M145" s="31"/>
    </row>
    <row r="146" spans="1:13" x14ac:dyDescent="0.25">
      <c r="A146" s="31"/>
      <c r="B146" s="31"/>
      <c r="C146" s="31"/>
      <c r="D146" s="31"/>
      <c r="E146" s="31"/>
      <c r="F146" s="31"/>
      <c r="G146" s="31"/>
      <c r="H146" s="31"/>
      <c r="I146" s="31"/>
      <c r="J146" s="31"/>
      <c r="K146" s="31"/>
      <c r="L146" s="31"/>
      <c r="M146" s="31"/>
    </row>
    <row r="147" spans="1:13" x14ac:dyDescent="0.25">
      <c r="A147" s="31"/>
      <c r="B147" s="31"/>
      <c r="C147" s="31"/>
      <c r="D147" s="31"/>
      <c r="E147" s="31"/>
      <c r="F147" s="31"/>
      <c r="G147" s="31"/>
      <c r="H147" s="31"/>
      <c r="I147" s="31"/>
      <c r="J147" s="31"/>
      <c r="K147" s="31"/>
      <c r="L147" s="31"/>
      <c r="M147" s="31"/>
    </row>
    <row r="148" spans="1:13" x14ac:dyDescent="0.25">
      <c r="A148" s="31"/>
      <c r="B148" s="31"/>
      <c r="C148" s="31"/>
      <c r="D148" s="31"/>
      <c r="E148" s="31"/>
      <c r="F148" s="31"/>
      <c r="G148" s="31"/>
      <c r="H148" s="31"/>
      <c r="I148" s="31"/>
      <c r="J148" s="31"/>
      <c r="K148" s="31"/>
      <c r="L148" s="31"/>
      <c r="M148" s="31"/>
    </row>
    <row r="149" spans="1:13" x14ac:dyDescent="0.25">
      <c r="A149" s="31"/>
      <c r="B149" s="31"/>
      <c r="C149" s="31"/>
      <c r="D149" s="31"/>
      <c r="E149" s="31"/>
      <c r="F149" s="31"/>
      <c r="G149" s="31"/>
      <c r="H149" s="31"/>
      <c r="I149" s="31"/>
      <c r="J149" s="31"/>
      <c r="K149" s="31"/>
      <c r="L149" s="31"/>
      <c r="M149" s="31"/>
    </row>
    <row r="150" spans="1:13" x14ac:dyDescent="0.25">
      <c r="A150" s="31"/>
      <c r="B150" s="31"/>
      <c r="C150" s="31"/>
      <c r="D150" s="31"/>
      <c r="E150" s="31"/>
      <c r="F150" s="31"/>
      <c r="G150" s="31"/>
      <c r="H150" s="31"/>
      <c r="I150" s="31"/>
      <c r="J150" s="31"/>
      <c r="K150" s="31"/>
      <c r="L150" s="31"/>
      <c r="M150" s="31"/>
    </row>
    <row r="151" spans="1:13" x14ac:dyDescent="0.25">
      <c r="A151" s="31"/>
      <c r="B151" s="31"/>
      <c r="C151" s="31"/>
      <c r="D151" s="31"/>
      <c r="E151" s="31"/>
      <c r="F151" s="31"/>
      <c r="G151" s="31"/>
      <c r="H151" s="31"/>
      <c r="I151" s="31"/>
      <c r="J151" s="31"/>
      <c r="K151" s="31"/>
      <c r="L151" s="31"/>
      <c r="M151" s="31"/>
    </row>
    <row r="152" spans="1:13" x14ac:dyDescent="0.25">
      <c r="A152" s="31"/>
      <c r="B152" s="31"/>
      <c r="C152" s="31"/>
      <c r="D152" s="31"/>
      <c r="E152" s="31"/>
      <c r="F152" s="31"/>
      <c r="G152" s="31"/>
      <c r="H152" s="31"/>
      <c r="I152" s="31"/>
      <c r="J152" s="31"/>
      <c r="K152" s="31"/>
      <c r="L152" s="31"/>
      <c r="M152" s="31"/>
    </row>
    <row r="153" spans="1:13" x14ac:dyDescent="0.25">
      <c r="A153" s="31"/>
      <c r="B153" s="31"/>
      <c r="C153" s="31"/>
      <c r="D153" s="31"/>
      <c r="E153" s="31"/>
      <c r="F153" s="31"/>
      <c r="G153" s="31"/>
      <c r="H153" s="31"/>
      <c r="I153" s="31"/>
      <c r="J153" s="31"/>
      <c r="K153" s="31"/>
      <c r="L153" s="31"/>
      <c r="M153" s="31"/>
    </row>
    <row r="154" spans="1:13" x14ac:dyDescent="0.25">
      <c r="A154" s="31"/>
      <c r="B154" s="31"/>
      <c r="C154" s="31"/>
      <c r="D154" s="31"/>
      <c r="E154" s="31"/>
      <c r="F154" s="31"/>
      <c r="G154" s="31"/>
      <c r="H154" s="31"/>
      <c r="I154" s="31"/>
      <c r="J154" s="31"/>
      <c r="K154" s="31"/>
      <c r="L154" s="31"/>
      <c r="M154" s="31"/>
    </row>
    <row r="155" spans="1:13" x14ac:dyDescent="0.25">
      <c r="A155" s="31"/>
      <c r="B155" s="31"/>
      <c r="C155" s="31"/>
      <c r="D155" s="31"/>
      <c r="E155" s="31"/>
      <c r="F155" s="31"/>
      <c r="G155" s="31"/>
      <c r="H155" s="31"/>
      <c r="I155" s="31"/>
      <c r="J155" s="31"/>
      <c r="K155" s="31"/>
      <c r="L155" s="31"/>
      <c r="M155" s="31"/>
    </row>
    <row r="156" spans="1:13" x14ac:dyDescent="0.25">
      <c r="A156" s="31"/>
      <c r="B156" s="31"/>
      <c r="C156" s="31"/>
      <c r="D156" s="31"/>
      <c r="E156" s="31"/>
      <c r="F156" s="31"/>
      <c r="G156" s="31"/>
      <c r="H156" s="31"/>
      <c r="I156" s="31"/>
      <c r="J156" s="31"/>
      <c r="K156" s="31"/>
      <c r="L156" s="31"/>
      <c r="M156" s="31"/>
    </row>
    <row r="157" spans="1:13" x14ac:dyDescent="0.25">
      <c r="A157" s="31"/>
      <c r="B157" s="31"/>
      <c r="C157" s="31"/>
      <c r="D157" s="31"/>
      <c r="E157" s="31"/>
      <c r="F157" s="31"/>
      <c r="G157" s="31"/>
      <c r="H157" s="31"/>
      <c r="I157" s="31"/>
      <c r="J157" s="31"/>
      <c r="K157" s="31"/>
      <c r="L157" s="31"/>
      <c r="M157" s="31"/>
    </row>
    <row r="158" spans="1:13" x14ac:dyDescent="0.25">
      <c r="A158" s="31"/>
      <c r="B158" s="31"/>
      <c r="C158" s="31"/>
      <c r="D158" s="31"/>
      <c r="E158" s="31"/>
      <c r="F158" s="31"/>
      <c r="G158" s="31"/>
      <c r="H158" s="31"/>
      <c r="I158" s="31"/>
      <c r="J158" s="31"/>
      <c r="K158" s="31"/>
      <c r="L158" s="31"/>
      <c r="M158" s="31"/>
    </row>
    <row r="159" spans="1:13" x14ac:dyDescent="0.25">
      <c r="A159" s="31"/>
      <c r="B159" s="31"/>
      <c r="C159" s="31"/>
      <c r="D159" s="31"/>
      <c r="E159" s="31"/>
      <c r="F159" s="31"/>
      <c r="G159" s="31"/>
      <c r="H159" s="31"/>
      <c r="I159" s="31"/>
      <c r="J159" s="31"/>
      <c r="K159" s="31"/>
      <c r="L159" s="31"/>
      <c r="M159" s="31"/>
    </row>
    <row r="160" spans="1:13" x14ac:dyDescent="0.25">
      <c r="A160" s="31"/>
      <c r="B160" s="31"/>
      <c r="C160" s="31"/>
      <c r="D160" s="31"/>
      <c r="E160" s="31"/>
      <c r="F160" s="31"/>
      <c r="G160" s="31"/>
      <c r="H160" s="31"/>
      <c r="I160" s="31"/>
      <c r="J160" s="31"/>
      <c r="K160" s="31"/>
      <c r="L160" s="31"/>
      <c r="M160" s="31"/>
    </row>
    <row r="161" spans="1:13" x14ac:dyDescent="0.25">
      <c r="A161" s="31"/>
      <c r="B161" s="31"/>
      <c r="C161" s="31"/>
      <c r="D161" s="31"/>
      <c r="E161" s="31"/>
      <c r="F161" s="31"/>
      <c r="G161" s="31"/>
      <c r="H161" s="31"/>
      <c r="I161" s="31"/>
      <c r="J161" s="31"/>
      <c r="K161" s="31"/>
      <c r="L161" s="31"/>
      <c r="M161" s="31"/>
    </row>
    <row r="162" spans="1:13" x14ac:dyDescent="0.25">
      <c r="A162" s="31"/>
      <c r="B162" s="31"/>
      <c r="C162" s="31"/>
      <c r="D162" s="31"/>
      <c r="E162" s="31"/>
      <c r="F162" s="31"/>
      <c r="G162" s="31"/>
      <c r="H162" s="31"/>
      <c r="I162" s="31"/>
      <c r="J162" s="31"/>
      <c r="K162" s="31"/>
      <c r="L162" s="31"/>
      <c r="M162" s="31"/>
    </row>
    <row r="163" spans="1:13" x14ac:dyDescent="0.25">
      <c r="A163" s="31"/>
      <c r="B163" s="31"/>
      <c r="C163" s="31"/>
      <c r="D163" s="31"/>
      <c r="E163" s="31"/>
      <c r="F163" s="31"/>
      <c r="G163" s="31"/>
      <c r="H163" s="31"/>
      <c r="I163" s="31"/>
      <c r="J163" s="31"/>
      <c r="K163" s="31"/>
      <c r="L163" s="31"/>
      <c r="M163" s="31"/>
    </row>
    <row r="164" spans="1:13" x14ac:dyDescent="0.25">
      <c r="A164" s="31"/>
      <c r="B164" s="31"/>
      <c r="C164" s="31"/>
      <c r="D164" s="31"/>
      <c r="E164" s="31"/>
      <c r="F164" s="31"/>
      <c r="G164" s="31"/>
      <c r="H164" s="31"/>
      <c r="I164" s="31"/>
      <c r="J164" s="31"/>
      <c r="K164" s="31"/>
      <c r="L164" s="31"/>
      <c r="M164" s="31"/>
    </row>
    <row r="165" spans="1:13" x14ac:dyDescent="0.25">
      <c r="A165" s="31"/>
      <c r="B165" s="31"/>
      <c r="C165" s="31"/>
      <c r="D165" s="31"/>
      <c r="E165" s="31"/>
      <c r="F165" s="31"/>
      <c r="G165" s="31"/>
      <c r="H165" s="31"/>
      <c r="I165" s="31"/>
      <c r="J165" s="31"/>
      <c r="K165" s="31"/>
      <c r="L165" s="31"/>
      <c r="M165" s="31"/>
    </row>
    <row r="166" spans="1:13" x14ac:dyDescent="0.25">
      <c r="A166" s="31"/>
      <c r="B166" s="31"/>
      <c r="C166" s="31"/>
      <c r="D166" s="31"/>
      <c r="E166" s="31"/>
      <c r="F166" s="31"/>
      <c r="G166" s="31"/>
      <c r="H166" s="31"/>
      <c r="I166" s="31"/>
      <c r="J166" s="31"/>
      <c r="K166" s="31"/>
      <c r="L166" s="31"/>
      <c r="M166" s="31"/>
    </row>
    <row r="167" spans="1:13" x14ac:dyDescent="0.25">
      <c r="A167" s="31"/>
      <c r="B167" s="31"/>
      <c r="C167" s="31"/>
      <c r="D167" s="31"/>
      <c r="E167" s="31"/>
      <c r="F167" s="31"/>
      <c r="G167" s="31"/>
      <c r="H167" s="31"/>
      <c r="I167" s="31"/>
      <c r="J167" s="31"/>
      <c r="K167" s="31"/>
      <c r="L167" s="31"/>
      <c r="M167" s="31"/>
    </row>
    <row r="168" spans="1:13" x14ac:dyDescent="0.25">
      <c r="A168" s="31"/>
      <c r="B168" s="31"/>
      <c r="C168" s="31"/>
      <c r="D168" s="31"/>
      <c r="E168" s="31"/>
      <c r="F168" s="31"/>
      <c r="G168" s="31"/>
      <c r="H168" s="31"/>
      <c r="I168" s="31"/>
      <c r="J168" s="31"/>
      <c r="K168" s="31"/>
      <c r="L168" s="31"/>
      <c r="M168" s="31"/>
    </row>
    <row r="169" spans="1:13" x14ac:dyDescent="0.25">
      <c r="A169" s="31"/>
      <c r="B169" s="31"/>
      <c r="C169" s="31"/>
      <c r="D169" s="31"/>
      <c r="E169" s="31"/>
      <c r="F169" s="31"/>
      <c r="G169" s="31"/>
      <c r="H169" s="31"/>
      <c r="I169" s="31"/>
      <c r="J169" s="31"/>
      <c r="K169" s="31"/>
      <c r="L169" s="31"/>
      <c r="M169" s="31"/>
    </row>
    <row r="170" spans="1:13" x14ac:dyDescent="0.25">
      <c r="A170" s="31"/>
      <c r="B170" s="31"/>
      <c r="C170" s="31"/>
      <c r="D170" s="31"/>
      <c r="E170" s="31"/>
      <c r="F170" s="31"/>
      <c r="G170" s="31"/>
      <c r="H170" s="31"/>
      <c r="I170" s="31"/>
      <c r="J170" s="31"/>
      <c r="K170" s="31"/>
      <c r="L170" s="31"/>
      <c r="M170" s="31"/>
    </row>
    <row r="171" spans="1:13" x14ac:dyDescent="0.25">
      <c r="A171" s="31"/>
      <c r="B171" s="31"/>
      <c r="C171" s="31"/>
      <c r="D171" s="31"/>
      <c r="E171" s="31"/>
      <c r="F171" s="31"/>
      <c r="G171" s="31"/>
      <c r="H171" s="31"/>
      <c r="I171" s="31"/>
      <c r="J171" s="31"/>
      <c r="K171" s="31"/>
      <c r="L171" s="31"/>
      <c r="M171" s="31"/>
    </row>
    <row r="172" spans="1:13" x14ac:dyDescent="0.25">
      <c r="A172" s="31"/>
      <c r="B172" s="31"/>
      <c r="C172" s="31"/>
      <c r="D172" s="31"/>
      <c r="E172" s="31"/>
      <c r="F172" s="31"/>
      <c r="G172" s="31"/>
      <c r="H172" s="31"/>
      <c r="I172" s="31"/>
      <c r="J172" s="31"/>
      <c r="K172" s="31"/>
      <c r="L172" s="31"/>
      <c r="M172" s="31"/>
    </row>
    <row r="173" spans="1:13" x14ac:dyDescent="0.25">
      <c r="A173" s="31"/>
      <c r="B173" s="31"/>
      <c r="C173" s="31"/>
      <c r="D173" s="31"/>
      <c r="E173" s="31"/>
      <c r="F173" s="31"/>
      <c r="G173" s="31"/>
      <c r="H173" s="31"/>
      <c r="I173" s="31"/>
      <c r="J173" s="31"/>
      <c r="K173" s="31"/>
      <c r="L173" s="31"/>
      <c r="M173" s="31"/>
    </row>
    <row r="174" spans="1:13" x14ac:dyDescent="0.25">
      <c r="A174" s="31"/>
      <c r="B174" s="31"/>
      <c r="C174" s="31"/>
      <c r="D174" s="31"/>
      <c r="E174" s="31"/>
      <c r="F174" s="31"/>
      <c r="G174" s="31"/>
      <c r="H174" s="31"/>
      <c r="I174" s="31"/>
      <c r="J174" s="31"/>
      <c r="K174" s="31"/>
      <c r="L174" s="31"/>
      <c r="M174" s="31"/>
    </row>
    <row r="175" spans="1:13" x14ac:dyDescent="0.25">
      <c r="A175" s="31"/>
      <c r="B175" s="31"/>
      <c r="C175" s="31"/>
      <c r="D175" s="31"/>
      <c r="E175" s="31"/>
      <c r="F175" s="31"/>
      <c r="G175" s="31"/>
      <c r="H175" s="31"/>
      <c r="I175" s="31"/>
      <c r="J175" s="31"/>
      <c r="K175" s="31"/>
      <c r="L175" s="31"/>
      <c r="M175" s="31"/>
    </row>
    <row r="176" spans="1:13" x14ac:dyDescent="0.25">
      <c r="A176" s="31"/>
      <c r="B176" s="31"/>
      <c r="C176" s="31"/>
      <c r="D176" s="31"/>
      <c r="E176" s="31"/>
      <c r="F176" s="31"/>
      <c r="G176" s="31"/>
      <c r="H176" s="31"/>
      <c r="I176" s="31"/>
      <c r="J176" s="31"/>
      <c r="K176" s="31"/>
      <c r="L176" s="31"/>
      <c r="M176" s="31"/>
    </row>
    <row r="177" spans="1:13" x14ac:dyDescent="0.25">
      <c r="A177" s="31"/>
      <c r="B177" s="31"/>
      <c r="C177" s="31"/>
      <c r="D177" s="31"/>
      <c r="E177" s="31"/>
      <c r="F177" s="31"/>
      <c r="G177" s="31"/>
      <c r="H177" s="31"/>
      <c r="I177" s="31"/>
      <c r="J177" s="31"/>
      <c r="K177" s="31"/>
      <c r="L177" s="31"/>
      <c r="M177" s="31"/>
    </row>
    <row r="178" spans="1:13" x14ac:dyDescent="0.25">
      <c r="A178" s="31"/>
      <c r="B178" s="31"/>
      <c r="C178" s="31"/>
      <c r="D178" s="31"/>
      <c r="E178" s="31"/>
      <c r="F178" s="31"/>
      <c r="G178" s="31"/>
      <c r="H178" s="31"/>
      <c r="I178" s="31"/>
      <c r="J178" s="31"/>
      <c r="K178" s="31"/>
      <c r="L178" s="31"/>
      <c r="M178" s="31"/>
    </row>
    <row r="179" spans="1:13" x14ac:dyDescent="0.25">
      <c r="A179" s="31"/>
      <c r="B179" s="31"/>
      <c r="C179" s="31"/>
      <c r="D179" s="31"/>
      <c r="E179" s="31"/>
      <c r="F179" s="31"/>
      <c r="G179" s="31"/>
      <c r="H179" s="31"/>
      <c r="I179" s="31"/>
      <c r="J179" s="31"/>
      <c r="K179" s="31"/>
      <c r="L179" s="31"/>
      <c r="M179" s="31"/>
    </row>
    <row r="180" spans="1:13" x14ac:dyDescent="0.25">
      <c r="A180" s="31"/>
      <c r="B180" s="31"/>
      <c r="C180" s="31"/>
      <c r="D180" s="31"/>
      <c r="E180" s="31"/>
      <c r="F180" s="31"/>
      <c r="G180" s="31"/>
      <c r="H180" s="31"/>
      <c r="I180" s="31"/>
      <c r="J180" s="31"/>
      <c r="K180" s="31"/>
      <c r="L180" s="31"/>
      <c r="M180" s="31"/>
    </row>
    <row r="181" spans="1:13" x14ac:dyDescent="0.25">
      <c r="A181" s="31"/>
      <c r="B181" s="31"/>
      <c r="C181" s="31"/>
      <c r="D181" s="31"/>
      <c r="E181" s="31"/>
      <c r="F181" s="31"/>
      <c r="G181" s="31"/>
      <c r="H181" s="31"/>
      <c r="I181" s="31"/>
      <c r="J181" s="31"/>
      <c r="K181" s="31"/>
      <c r="L181" s="31"/>
      <c r="M181" s="31"/>
    </row>
    <row r="182" spans="1:13" x14ac:dyDescent="0.25">
      <c r="A182" s="31"/>
      <c r="B182" s="31"/>
      <c r="C182" s="31"/>
      <c r="D182" s="31"/>
      <c r="E182" s="31"/>
      <c r="F182" s="31"/>
      <c r="G182" s="31"/>
      <c r="H182" s="31"/>
      <c r="I182" s="31"/>
      <c r="J182" s="31"/>
      <c r="K182" s="31"/>
      <c r="L182" s="31"/>
      <c r="M182" s="31"/>
    </row>
    <row r="183" spans="1:13" x14ac:dyDescent="0.25">
      <c r="A183" s="31"/>
      <c r="B183" s="31"/>
      <c r="C183" s="31"/>
      <c r="D183" s="31"/>
      <c r="E183" s="31"/>
      <c r="F183" s="31"/>
      <c r="G183" s="31"/>
      <c r="H183" s="31"/>
      <c r="I183" s="31"/>
      <c r="J183" s="31"/>
      <c r="K183" s="31"/>
      <c r="L183" s="31"/>
      <c r="M183" s="31"/>
    </row>
    <row r="184" spans="1:13" x14ac:dyDescent="0.25">
      <c r="A184" s="31"/>
      <c r="B184" s="31"/>
      <c r="C184" s="31"/>
      <c r="D184" s="31"/>
      <c r="E184" s="31"/>
      <c r="F184" s="31"/>
      <c r="G184" s="31"/>
      <c r="H184" s="31"/>
      <c r="I184" s="31"/>
      <c r="J184" s="31"/>
      <c r="K184" s="31"/>
      <c r="L184" s="31"/>
      <c r="M184" s="31"/>
    </row>
    <row r="185" spans="1:13" x14ac:dyDescent="0.25">
      <c r="A185" s="31"/>
      <c r="B185" s="31"/>
      <c r="C185" s="31"/>
      <c r="D185" s="31"/>
      <c r="E185" s="31"/>
      <c r="F185" s="31"/>
      <c r="G185" s="31"/>
      <c r="H185" s="31"/>
      <c r="I185" s="31"/>
      <c r="J185" s="31"/>
      <c r="K185" s="31"/>
      <c r="L185" s="31"/>
      <c r="M185" s="31"/>
    </row>
    <row r="186" spans="1:13" x14ac:dyDescent="0.25">
      <c r="A186" s="31"/>
      <c r="B186" s="31"/>
      <c r="C186" s="31"/>
      <c r="D186" s="31"/>
      <c r="E186" s="31"/>
      <c r="F186" s="31"/>
      <c r="G186" s="31"/>
      <c r="H186" s="31"/>
      <c r="I186" s="31"/>
      <c r="J186" s="31"/>
      <c r="K186" s="31"/>
      <c r="L186" s="31"/>
      <c r="M186" s="31"/>
    </row>
    <row r="187" spans="1:13" x14ac:dyDescent="0.25">
      <c r="A187" s="31"/>
      <c r="B187" s="31"/>
      <c r="C187" s="31"/>
      <c r="D187" s="31"/>
      <c r="E187" s="31"/>
      <c r="F187" s="31"/>
      <c r="G187" s="31"/>
      <c r="H187" s="31"/>
      <c r="I187" s="31"/>
      <c r="J187" s="31"/>
      <c r="K187" s="31"/>
      <c r="L187" s="31"/>
      <c r="M187" s="31"/>
    </row>
    <row r="188" spans="1:13" x14ac:dyDescent="0.25">
      <c r="A188" s="31"/>
      <c r="B188" s="31"/>
      <c r="C188" s="31"/>
      <c r="D188" s="31"/>
      <c r="E188" s="31"/>
      <c r="F188" s="31"/>
      <c r="G188" s="31"/>
      <c r="H188" s="31"/>
      <c r="I188" s="31"/>
      <c r="J188" s="31"/>
      <c r="K188" s="31"/>
      <c r="L188" s="31"/>
      <c r="M188" s="31"/>
    </row>
    <row r="189" spans="1:13" x14ac:dyDescent="0.25">
      <c r="A189" s="31"/>
      <c r="B189" s="31"/>
      <c r="C189" s="31"/>
      <c r="D189" s="31"/>
      <c r="E189" s="31"/>
      <c r="F189" s="31"/>
      <c r="G189" s="31"/>
      <c r="H189" s="31"/>
      <c r="I189" s="31"/>
      <c r="J189" s="31"/>
      <c r="K189" s="31"/>
      <c r="L189" s="31"/>
      <c r="M189" s="31"/>
    </row>
    <row r="190" spans="1:13" x14ac:dyDescent="0.25">
      <c r="A190" s="31"/>
      <c r="B190" s="31"/>
      <c r="C190" s="31"/>
      <c r="D190" s="31"/>
      <c r="E190" s="31"/>
      <c r="F190" s="31"/>
      <c r="G190" s="31"/>
      <c r="H190" s="31"/>
      <c r="I190" s="31"/>
      <c r="J190" s="31"/>
      <c r="K190" s="31"/>
      <c r="L190" s="31"/>
      <c r="M190" s="31"/>
    </row>
    <row r="191" spans="1:13" x14ac:dyDescent="0.25">
      <c r="A191" s="31"/>
      <c r="B191" s="31"/>
      <c r="C191" s="31"/>
      <c r="D191" s="31"/>
      <c r="E191" s="31"/>
      <c r="F191" s="31"/>
      <c r="G191" s="31"/>
      <c r="H191" s="31"/>
      <c r="I191" s="31"/>
      <c r="J191" s="31"/>
      <c r="K191" s="31"/>
      <c r="L191" s="31"/>
      <c r="M191" s="31"/>
    </row>
    <row r="192" spans="1:13" x14ac:dyDescent="0.25">
      <c r="A192" s="31"/>
      <c r="B192" s="31"/>
      <c r="C192" s="31"/>
      <c r="D192" s="31"/>
      <c r="E192" s="31"/>
      <c r="F192" s="31"/>
      <c r="G192" s="31"/>
      <c r="H192" s="31"/>
      <c r="I192" s="31"/>
      <c r="J192" s="31"/>
      <c r="K192" s="31"/>
      <c r="L192" s="31"/>
      <c r="M192" s="31"/>
    </row>
    <row r="193" spans="1:13" x14ac:dyDescent="0.25">
      <c r="A193" s="31"/>
      <c r="B193" s="31"/>
      <c r="C193" s="31"/>
      <c r="D193" s="31"/>
      <c r="E193" s="31"/>
      <c r="F193" s="31"/>
      <c r="G193" s="31"/>
      <c r="H193" s="31"/>
      <c r="I193" s="31"/>
      <c r="J193" s="31"/>
      <c r="K193" s="31"/>
      <c r="L193" s="31"/>
      <c r="M193" s="31"/>
    </row>
    <row r="194" spans="1:13" x14ac:dyDescent="0.25">
      <c r="A194" s="31"/>
      <c r="B194" s="31"/>
      <c r="C194" s="31"/>
      <c r="D194" s="31"/>
      <c r="E194" s="31"/>
      <c r="F194" s="31"/>
      <c r="G194" s="31"/>
      <c r="H194" s="31"/>
      <c r="I194" s="31"/>
      <c r="J194" s="31"/>
      <c r="K194" s="31"/>
      <c r="L194" s="31"/>
      <c r="M194" s="31"/>
    </row>
    <row r="195" spans="1:13" x14ac:dyDescent="0.25">
      <c r="A195" s="31"/>
      <c r="B195" s="31"/>
      <c r="C195" s="31"/>
      <c r="D195" s="31"/>
      <c r="E195" s="31"/>
      <c r="F195" s="31"/>
      <c r="G195" s="31"/>
      <c r="H195" s="31"/>
      <c r="I195" s="31"/>
      <c r="J195" s="31"/>
      <c r="K195" s="31"/>
      <c r="L195" s="31"/>
      <c r="M195" s="31"/>
    </row>
    <row r="196" spans="1:13" x14ac:dyDescent="0.25">
      <c r="A196" s="31"/>
      <c r="B196" s="31"/>
      <c r="C196" s="31"/>
      <c r="D196" s="31"/>
      <c r="E196" s="31"/>
      <c r="F196" s="31"/>
      <c r="G196" s="31"/>
      <c r="H196" s="31"/>
      <c r="I196" s="31"/>
      <c r="J196" s="31"/>
      <c r="K196" s="31"/>
      <c r="L196" s="31"/>
      <c r="M196" s="31"/>
    </row>
    <row r="197" spans="1:13" x14ac:dyDescent="0.25">
      <c r="A197" s="31"/>
      <c r="B197" s="31"/>
      <c r="C197" s="31"/>
      <c r="D197" s="31"/>
      <c r="E197" s="31"/>
      <c r="F197" s="31"/>
      <c r="G197" s="31"/>
      <c r="H197" s="31"/>
      <c r="I197" s="31"/>
      <c r="J197" s="31"/>
      <c r="K197" s="31"/>
      <c r="L197" s="31"/>
      <c r="M197" s="31"/>
    </row>
    <row r="198" spans="1:13" x14ac:dyDescent="0.25">
      <c r="A198" s="31"/>
      <c r="B198" s="31"/>
      <c r="C198" s="31"/>
      <c r="D198" s="31"/>
      <c r="E198" s="31"/>
      <c r="F198" s="31"/>
      <c r="G198" s="31"/>
      <c r="H198" s="31"/>
      <c r="I198" s="31"/>
      <c r="J198" s="31"/>
      <c r="K198" s="31"/>
      <c r="L198" s="31"/>
      <c r="M198" s="31"/>
    </row>
    <row r="199" spans="1:13" x14ac:dyDescent="0.25">
      <c r="A199" s="31"/>
      <c r="B199" s="31"/>
      <c r="C199" s="31"/>
      <c r="D199" s="31"/>
      <c r="E199" s="31"/>
      <c r="F199" s="31"/>
      <c r="G199" s="31"/>
      <c r="H199" s="31"/>
      <c r="I199" s="31"/>
      <c r="J199" s="31"/>
      <c r="K199" s="31"/>
      <c r="L199" s="31"/>
      <c r="M199" s="31"/>
    </row>
    <row r="200" spans="1:13" x14ac:dyDescent="0.25">
      <c r="A200" s="31"/>
      <c r="B200" s="31"/>
      <c r="C200" s="31"/>
      <c r="D200" s="31"/>
      <c r="E200" s="31"/>
      <c r="F200" s="31"/>
      <c r="G200" s="31"/>
      <c r="H200" s="31"/>
      <c r="I200" s="31"/>
      <c r="J200" s="31"/>
      <c r="K200" s="31"/>
      <c r="L200" s="31"/>
      <c r="M200" s="31"/>
    </row>
    <row r="201" spans="1:13" x14ac:dyDescent="0.25">
      <c r="A201" s="31"/>
      <c r="B201" s="31"/>
      <c r="C201" s="31"/>
      <c r="D201" s="31"/>
      <c r="E201" s="31"/>
      <c r="F201" s="31"/>
      <c r="G201" s="31"/>
      <c r="H201" s="31"/>
      <c r="I201" s="31"/>
      <c r="J201" s="31"/>
      <c r="K201" s="31"/>
      <c r="L201" s="31"/>
      <c r="M201" s="31"/>
    </row>
    <row r="202" spans="1:13" x14ac:dyDescent="0.25">
      <c r="A202" s="31"/>
      <c r="B202" s="31"/>
      <c r="C202" s="31"/>
      <c r="D202" s="31"/>
      <c r="E202" s="31"/>
      <c r="F202" s="31"/>
      <c r="G202" s="31"/>
      <c r="H202" s="31"/>
      <c r="I202" s="31"/>
      <c r="J202" s="31"/>
      <c r="K202" s="31"/>
      <c r="L202" s="31"/>
      <c r="M202" s="31"/>
    </row>
    <row r="203" spans="1:13" x14ac:dyDescent="0.25">
      <c r="A203" s="31"/>
      <c r="B203" s="31"/>
      <c r="C203" s="31"/>
      <c r="D203" s="31"/>
      <c r="E203" s="31"/>
      <c r="F203" s="31"/>
      <c r="G203" s="31"/>
      <c r="H203" s="31"/>
      <c r="I203" s="31"/>
      <c r="J203" s="31"/>
      <c r="K203" s="31"/>
      <c r="L203" s="31"/>
      <c r="M203" s="31"/>
    </row>
    <row r="204" spans="1:13" x14ac:dyDescent="0.25">
      <c r="A204" s="31"/>
      <c r="B204" s="31"/>
      <c r="C204" s="31"/>
      <c r="D204" s="31"/>
      <c r="E204" s="31"/>
      <c r="F204" s="31"/>
      <c r="G204" s="31"/>
      <c r="H204" s="31"/>
      <c r="I204" s="31"/>
      <c r="J204" s="31"/>
      <c r="K204" s="31"/>
      <c r="L204" s="31"/>
      <c r="M204" s="31"/>
    </row>
    <row r="205" spans="1:13" x14ac:dyDescent="0.25">
      <c r="A205" s="31"/>
      <c r="B205" s="31"/>
      <c r="C205" s="31"/>
      <c r="D205" s="31"/>
      <c r="E205" s="31"/>
      <c r="F205" s="31"/>
      <c r="G205" s="31"/>
      <c r="H205" s="31"/>
      <c r="I205" s="31"/>
      <c r="J205" s="31"/>
      <c r="K205" s="31"/>
      <c r="L205" s="31"/>
      <c r="M205" s="31"/>
    </row>
    <row r="206" spans="1:13" x14ac:dyDescent="0.25">
      <c r="A206" s="31"/>
      <c r="B206" s="31"/>
      <c r="C206" s="31"/>
      <c r="D206" s="31"/>
      <c r="E206" s="31"/>
      <c r="F206" s="31"/>
      <c r="G206" s="31"/>
      <c r="H206" s="31"/>
      <c r="I206" s="31"/>
      <c r="J206" s="31"/>
      <c r="K206" s="31"/>
      <c r="L206" s="31"/>
      <c r="M206" s="31"/>
    </row>
    <row r="207" spans="1:13" x14ac:dyDescent="0.25">
      <c r="A207" s="31"/>
      <c r="B207" s="31"/>
      <c r="C207" s="31"/>
      <c r="D207" s="31"/>
      <c r="E207" s="31"/>
      <c r="F207" s="31"/>
      <c r="G207" s="31"/>
      <c r="H207" s="31"/>
      <c r="I207" s="31"/>
      <c r="J207" s="31"/>
      <c r="K207" s="31"/>
      <c r="L207" s="31"/>
      <c r="M207" s="31"/>
    </row>
    <row r="208" spans="1:13" x14ac:dyDescent="0.25">
      <c r="A208" s="31"/>
      <c r="B208" s="31"/>
      <c r="C208" s="31"/>
      <c r="D208" s="31"/>
      <c r="E208" s="31"/>
      <c r="F208" s="31"/>
      <c r="G208" s="31"/>
      <c r="H208" s="31"/>
      <c r="I208" s="31"/>
      <c r="J208" s="31"/>
      <c r="K208" s="31"/>
      <c r="L208" s="31"/>
      <c r="M208" s="31"/>
    </row>
    <row r="209" spans="1:13" x14ac:dyDescent="0.25">
      <c r="A209" s="31"/>
      <c r="B209" s="31"/>
      <c r="C209" s="31"/>
      <c r="D209" s="31"/>
      <c r="E209" s="31"/>
      <c r="F209" s="31"/>
      <c r="G209" s="31"/>
      <c r="H209" s="31"/>
      <c r="I209" s="31"/>
      <c r="J209" s="31"/>
      <c r="K209" s="31"/>
      <c r="L209" s="31"/>
      <c r="M209" s="31"/>
    </row>
    <row r="210" spans="1:13" x14ac:dyDescent="0.25">
      <c r="A210" s="31"/>
      <c r="B210" s="31"/>
      <c r="C210" s="31"/>
      <c r="D210" s="31"/>
      <c r="E210" s="31"/>
      <c r="F210" s="31"/>
      <c r="G210" s="31"/>
      <c r="H210" s="31"/>
      <c r="I210" s="31"/>
      <c r="J210" s="31"/>
      <c r="K210" s="31"/>
      <c r="L210" s="31"/>
      <c r="M210" s="31"/>
    </row>
    <row r="211" spans="1:13" x14ac:dyDescent="0.25">
      <c r="A211" s="31"/>
      <c r="B211" s="31"/>
      <c r="C211" s="31"/>
      <c r="D211" s="31"/>
      <c r="E211" s="31"/>
      <c r="F211" s="31"/>
      <c r="G211" s="31"/>
      <c r="H211" s="31"/>
      <c r="I211" s="31"/>
      <c r="J211" s="31"/>
      <c r="K211" s="31"/>
      <c r="L211" s="31"/>
      <c r="M211" s="31"/>
    </row>
    <row r="212" spans="1:13" x14ac:dyDescent="0.25">
      <c r="A212" s="31"/>
      <c r="B212" s="31"/>
      <c r="C212" s="31"/>
      <c r="D212" s="31"/>
      <c r="E212" s="31"/>
      <c r="F212" s="31"/>
      <c r="G212" s="31"/>
      <c r="H212" s="31"/>
      <c r="I212" s="31"/>
      <c r="J212" s="31"/>
      <c r="K212" s="31"/>
      <c r="L212" s="31"/>
      <c r="M212" s="31"/>
    </row>
    <row r="213" spans="1:13" x14ac:dyDescent="0.25">
      <c r="A213" s="31"/>
      <c r="B213" s="31"/>
      <c r="C213" s="31"/>
      <c r="D213" s="31"/>
      <c r="E213" s="31"/>
      <c r="F213" s="31"/>
      <c r="G213" s="31"/>
      <c r="H213" s="31"/>
      <c r="I213" s="31"/>
      <c r="J213" s="31"/>
      <c r="K213" s="31"/>
      <c r="L213" s="31"/>
      <c r="M213" s="31"/>
    </row>
    <row r="214" spans="1:13" x14ac:dyDescent="0.25">
      <c r="A214" s="31"/>
      <c r="B214" s="31"/>
      <c r="C214" s="31"/>
      <c r="D214" s="31"/>
      <c r="E214" s="31"/>
      <c r="F214" s="31"/>
      <c r="G214" s="31"/>
      <c r="H214" s="31"/>
      <c r="I214" s="31"/>
      <c r="J214" s="31"/>
      <c r="K214" s="31"/>
      <c r="L214" s="31"/>
      <c r="M214" s="31"/>
    </row>
    <row r="215" spans="1:13" x14ac:dyDescent="0.25">
      <c r="A215" s="31"/>
      <c r="B215" s="31"/>
      <c r="C215" s="31"/>
      <c r="D215" s="31"/>
      <c r="E215" s="31"/>
      <c r="F215" s="31"/>
      <c r="G215" s="31"/>
      <c r="H215" s="31"/>
      <c r="I215" s="31"/>
      <c r="J215" s="31"/>
      <c r="K215" s="31"/>
      <c r="L215" s="31"/>
      <c r="M215" s="31"/>
    </row>
    <row r="216" spans="1:13" x14ac:dyDescent="0.25">
      <c r="A216" s="31"/>
      <c r="B216" s="31"/>
      <c r="C216" s="31"/>
      <c r="D216" s="31"/>
      <c r="E216" s="31"/>
      <c r="F216" s="31"/>
      <c r="G216" s="31"/>
      <c r="H216" s="31"/>
      <c r="I216" s="31"/>
      <c r="J216" s="31"/>
      <c r="K216" s="31"/>
      <c r="L216" s="31"/>
      <c r="M216" s="31"/>
    </row>
    <row r="217" spans="1:13" x14ac:dyDescent="0.25">
      <c r="A217" s="31"/>
      <c r="B217" s="31"/>
      <c r="C217" s="31"/>
      <c r="D217" s="31"/>
      <c r="E217" s="31"/>
      <c r="F217" s="31"/>
      <c r="G217" s="31"/>
      <c r="H217" s="31"/>
      <c r="I217" s="31"/>
      <c r="J217" s="31"/>
      <c r="K217" s="31"/>
      <c r="L217" s="31"/>
      <c r="M217" s="31"/>
    </row>
    <row r="218" spans="1:13" x14ac:dyDescent="0.25">
      <c r="A218" s="31"/>
      <c r="B218" s="31"/>
      <c r="C218" s="31"/>
      <c r="D218" s="31"/>
      <c r="E218" s="31"/>
      <c r="F218" s="31"/>
      <c r="G218" s="31"/>
      <c r="H218" s="31"/>
      <c r="I218" s="31"/>
      <c r="J218" s="31"/>
      <c r="K218" s="31"/>
      <c r="L218" s="31"/>
      <c r="M218" s="31"/>
    </row>
    <row r="219" spans="1:13" x14ac:dyDescent="0.25">
      <c r="A219" s="31"/>
      <c r="B219" s="31"/>
      <c r="C219" s="31"/>
      <c r="D219" s="31"/>
      <c r="E219" s="31"/>
      <c r="F219" s="31"/>
      <c r="G219" s="31"/>
      <c r="H219" s="31"/>
      <c r="I219" s="31"/>
      <c r="J219" s="31"/>
      <c r="K219" s="31"/>
      <c r="L219" s="31"/>
      <c r="M219" s="31"/>
    </row>
    <row r="220" spans="1:13" x14ac:dyDescent="0.25">
      <c r="A220" s="31"/>
      <c r="B220" s="31"/>
      <c r="C220" s="31"/>
      <c r="D220" s="31"/>
      <c r="E220" s="31"/>
      <c r="F220" s="31"/>
      <c r="G220" s="31"/>
      <c r="H220" s="31"/>
      <c r="I220" s="31"/>
      <c r="J220" s="31"/>
      <c r="K220" s="31"/>
      <c r="L220" s="31"/>
      <c r="M220" s="31"/>
    </row>
    <row r="221" spans="1:13" x14ac:dyDescent="0.25">
      <c r="A221" s="31"/>
      <c r="B221" s="31"/>
      <c r="C221" s="31"/>
      <c r="D221" s="31"/>
      <c r="E221" s="31"/>
      <c r="F221" s="31"/>
      <c r="G221" s="31"/>
      <c r="H221" s="31"/>
      <c r="I221" s="31"/>
      <c r="J221" s="31"/>
      <c r="K221" s="31"/>
      <c r="L221" s="31"/>
      <c r="M221" s="31"/>
    </row>
    <row r="222" spans="1:13" x14ac:dyDescent="0.25">
      <c r="A222" s="31"/>
      <c r="B222" s="31"/>
      <c r="C222" s="31"/>
      <c r="D222" s="31"/>
      <c r="E222" s="31"/>
      <c r="F222" s="31"/>
      <c r="G222" s="31"/>
      <c r="H222" s="31"/>
      <c r="I222" s="31"/>
      <c r="J222" s="31"/>
      <c r="K222" s="31"/>
      <c r="L222" s="31"/>
      <c r="M222" s="31"/>
    </row>
    <row r="223" spans="1:13" x14ac:dyDescent="0.25">
      <c r="A223" s="31"/>
      <c r="B223" s="31"/>
      <c r="C223" s="31"/>
      <c r="D223" s="31"/>
      <c r="E223" s="31"/>
      <c r="F223" s="31"/>
      <c r="G223" s="31"/>
      <c r="H223" s="31"/>
      <c r="I223" s="31"/>
      <c r="J223" s="31"/>
      <c r="K223" s="31"/>
      <c r="L223" s="31"/>
      <c r="M223" s="31"/>
    </row>
    <row r="224" spans="1:13" x14ac:dyDescent="0.25">
      <c r="A224" s="31"/>
      <c r="B224" s="31"/>
      <c r="C224" s="31"/>
      <c r="D224" s="31"/>
      <c r="E224" s="31"/>
      <c r="F224" s="31"/>
      <c r="G224" s="31"/>
      <c r="H224" s="31"/>
      <c r="I224" s="31"/>
      <c r="J224" s="31"/>
      <c r="K224" s="31"/>
      <c r="L224" s="31"/>
      <c r="M224" s="31"/>
    </row>
    <row r="225" spans="1:13" x14ac:dyDescent="0.25">
      <c r="A225" s="31"/>
      <c r="B225" s="31"/>
      <c r="C225" s="31"/>
      <c r="D225" s="31"/>
      <c r="E225" s="31"/>
      <c r="F225" s="31"/>
      <c r="G225" s="31"/>
      <c r="H225" s="31"/>
      <c r="I225" s="31"/>
      <c r="J225" s="31"/>
      <c r="K225" s="31"/>
      <c r="L225" s="31"/>
      <c r="M225" s="31"/>
    </row>
    <row r="226" spans="1:13" x14ac:dyDescent="0.25">
      <c r="A226" s="31"/>
      <c r="B226" s="31"/>
      <c r="C226" s="31"/>
      <c r="D226" s="31"/>
      <c r="E226" s="31"/>
      <c r="F226" s="31"/>
      <c r="G226" s="31"/>
      <c r="H226" s="31"/>
      <c r="I226" s="31"/>
      <c r="J226" s="31"/>
      <c r="K226" s="31"/>
      <c r="L226" s="31"/>
      <c r="M226" s="31"/>
    </row>
    <row r="227" spans="1:13" x14ac:dyDescent="0.25">
      <c r="A227" s="31"/>
      <c r="B227" s="31"/>
      <c r="C227" s="31"/>
      <c r="D227" s="31"/>
      <c r="E227" s="31"/>
      <c r="F227" s="31"/>
      <c r="G227" s="31"/>
      <c r="H227" s="31"/>
      <c r="I227" s="31"/>
      <c r="J227" s="31"/>
      <c r="K227" s="31"/>
      <c r="L227" s="31"/>
      <c r="M227" s="31"/>
    </row>
    <row r="228" spans="1:13" x14ac:dyDescent="0.25">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topLeftCell="A2" workbookViewId="0">
      <selection activeCell="K18" sqref="K18"/>
    </sheetView>
  </sheetViews>
  <sheetFormatPr defaultColWidth="8.81640625" defaultRowHeight="10" x14ac:dyDescent="0.2"/>
  <cols>
    <col min="1" max="1" width="14.26953125" style="9" customWidth="1"/>
    <col min="2" max="2" width="15.7265625" style="9" customWidth="1"/>
    <col min="3" max="4" width="7.1796875" style="9" customWidth="1"/>
    <col min="5" max="5" width="15.7265625" style="9" customWidth="1"/>
    <col min="6" max="7" width="7.1796875" style="9" customWidth="1"/>
    <col min="8" max="8" width="15.7265625" style="9" customWidth="1"/>
    <col min="9" max="10" width="7.1796875" style="9" customWidth="1"/>
    <col min="11" max="11" width="11.54296875" style="9" bestFit="1" customWidth="1"/>
    <col min="12" max="12" width="6.81640625" style="9" customWidth="1"/>
    <col min="13" max="13" width="8.81640625" style="9"/>
    <col min="14" max="14" width="8.81640625" style="1"/>
    <col min="15" max="15" width="30.26953125" style="1" hidden="1" customWidth="1"/>
    <col min="16" max="16" width="2.26953125" style="1" hidden="1" customWidth="1"/>
    <col min="17" max="17" width="8.81640625" style="1"/>
    <col min="18" max="18" width="22" style="1" bestFit="1" customWidth="1"/>
    <col min="19" max="19" width="2.26953125" style="9" bestFit="1" customWidth="1"/>
    <col min="20" max="16384" width="8.81640625" style="9"/>
  </cols>
  <sheetData>
    <row r="1" spans="1:20" s="7" customFormat="1" ht="11.5" x14ac:dyDescent="0.25">
      <c r="O1" s="6" t="s">
        <v>10</v>
      </c>
      <c r="P1" s="7" t="s">
        <v>11</v>
      </c>
    </row>
    <row r="2" spans="1:20" s="7" customFormat="1" ht="11.5" x14ac:dyDescent="0.25">
      <c r="O2" s="6" t="s">
        <v>12</v>
      </c>
      <c r="P2" s="7" t="s">
        <v>13</v>
      </c>
    </row>
    <row r="3" spans="1:20" s="7" customFormat="1" ht="11.5" x14ac:dyDescent="0.25">
      <c r="O3" s="6" t="s">
        <v>14</v>
      </c>
      <c r="P3" s="7" t="s">
        <v>13</v>
      </c>
    </row>
    <row r="4" spans="1:20" s="7" customFormat="1" ht="11.5" x14ac:dyDescent="0.25">
      <c r="O4" s="6" t="s">
        <v>15</v>
      </c>
      <c r="P4" s="7" t="s">
        <v>13</v>
      </c>
    </row>
    <row r="5" spans="1:20" s="7" customFormat="1" ht="11.5" x14ac:dyDescent="0.25">
      <c r="O5" s="6" t="s">
        <v>16</v>
      </c>
      <c r="P5" s="7" t="s">
        <v>13</v>
      </c>
    </row>
    <row r="6" spans="1:20" s="7" customFormat="1" ht="11.5" x14ac:dyDescent="0.25">
      <c r="O6" s="6" t="s">
        <v>17</v>
      </c>
      <c r="P6" s="7" t="s">
        <v>13</v>
      </c>
    </row>
    <row r="7" spans="1:20" s="7" customFormat="1" ht="18" customHeight="1" x14ac:dyDescent="0.25">
      <c r="O7" s="6"/>
    </row>
    <row r="8" spans="1:20" s="7" customFormat="1" ht="25" x14ac:dyDescent="0.5">
      <c r="A8" s="27" t="s">
        <v>18</v>
      </c>
      <c r="B8" s="27"/>
      <c r="C8" s="27"/>
      <c r="D8" s="27"/>
      <c r="E8" s="27"/>
      <c r="F8" s="27"/>
      <c r="G8" s="27"/>
      <c r="H8" s="27"/>
      <c r="I8" s="27"/>
      <c r="J8" s="27"/>
      <c r="O8" s="6" t="s">
        <v>19</v>
      </c>
      <c r="P8" s="7" t="s">
        <v>13</v>
      </c>
    </row>
    <row r="9" spans="1:20" ht="14" x14ac:dyDescent="0.3">
      <c r="A9" s="3"/>
      <c r="B9" s="3"/>
      <c r="C9" s="3"/>
      <c r="D9" s="3"/>
      <c r="E9" s="3"/>
      <c r="F9" s="3"/>
      <c r="G9" s="3"/>
      <c r="H9" s="3"/>
      <c r="I9" s="3"/>
      <c r="J9" s="3"/>
      <c r="N9" s="7"/>
      <c r="O9" s="6" t="s">
        <v>20</v>
      </c>
      <c r="P9" s="7" t="s">
        <v>13</v>
      </c>
      <c r="Q9" s="9"/>
      <c r="R9" s="9"/>
    </row>
    <row r="10" spans="1:20" ht="11.5" x14ac:dyDescent="0.25">
      <c r="F10" s="17" t="s">
        <v>21</v>
      </c>
      <c r="N10" s="7"/>
      <c r="O10" s="6" t="s">
        <v>22</v>
      </c>
      <c r="P10" s="7" t="s">
        <v>13</v>
      </c>
      <c r="Q10" s="9"/>
      <c r="R10" s="9"/>
    </row>
    <row r="11" spans="1:20" ht="11.5" x14ac:dyDescent="0.25">
      <c r="F11" s="17" t="s">
        <v>23</v>
      </c>
      <c r="N11" s="7"/>
      <c r="O11" s="6" t="s">
        <v>24</v>
      </c>
      <c r="P11" s="7" t="s">
        <v>13</v>
      </c>
      <c r="Q11" s="9"/>
      <c r="R11" s="9"/>
    </row>
    <row r="12" spans="1:20" ht="12" thickBot="1" x14ac:dyDescent="0.3">
      <c r="N12" s="7"/>
      <c r="O12" s="6" t="s">
        <v>25</v>
      </c>
      <c r="P12" s="7" t="s">
        <v>13</v>
      </c>
      <c r="Q12" s="9"/>
      <c r="R12" s="9"/>
    </row>
    <row r="13" spans="1:20" ht="13.5" customHeight="1" thickBot="1" x14ac:dyDescent="0.3">
      <c r="G13" s="52" t="s">
        <v>26</v>
      </c>
      <c r="H13" s="70" t="s">
        <v>10</v>
      </c>
      <c r="I13" s="71"/>
      <c r="J13" s="72"/>
      <c r="N13" s="8"/>
      <c r="O13" s="6" t="s">
        <v>27</v>
      </c>
      <c r="P13" s="7" t="s">
        <v>13</v>
      </c>
      <c r="Q13" s="9"/>
      <c r="R13" s="9"/>
    </row>
    <row r="14" spans="1:20" ht="12" thickBot="1" x14ac:dyDescent="0.3">
      <c r="N14" s="8"/>
      <c r="O14" s="6" t="s">
        <v>28</v>
      </c>
      <c r="P14" s="7" t="s">
        <v>13</v>
      </c>
      <c r="Q14" s="9"/>
      <c r="R14" s="9"/>
    </row>
    <row r="15" spans="1:20" ht="16" thickBot="1" x14ac:dyDescent="0.4">
      <c r="A15" s="73" t="s">
        <v>29</v>
      </c>
      <c r="B15" s="75" t="s">
        <v>121</v>
      </c>
      <c r="C15" s="78"/>
      <c r="D15" s="79"/>
      <c r="E15" s="75" t="s">
        <v>30</v>
      </c>
      <c r="F15" s="78"/>
      <c r="G15" s="79"/>
      <c r="H15" s="75" t="s">
        <v>31</v>
      </c>
      <c r="I15" s="76"/>
      <c r="J15" s="77"/>
      <c r="K15" s="69"/>
      <c r="L15" s="69"/>
      <c r="M15" s="69"/>
      <c r="N15" s="49"/>
      <c r="O15" s="22" t="s">
        <v>32</v>
      </c>
      <c r="P15" s="7" t="s">
        <v>13</v>
      </c>
      <c r="Q15" s="9"/>
      <c r="R15" s="9"/>
      <c r="T15" s="8"/>
    </row>
    <row r="16" spans="1:20" s="16" customFormat="1" ht="21.5" thickBot="1" x14ac:dyDescent="0.3">
      <c r="A16" s="74"/>
      <c r="B16" s="39" t="s">
        <v>33</v>
      </c>
      <c r="C16" s="18" t="s">
        <v>34</v>
      </c>
      <c r="D16" s="10" t="s">
        <v>35</v>
      </c>
      <c r="E16" s="39" t="s">
        <v>33</v>
      </c>
      <c r="F16" s="18" t="s">
        <v>34</v>
      </c>
      <c r="G16" s="10" t="s">
        <v>35</v>
      </c>
      <c r="H16" s="39" t="s">
        <v>33</v>
      </c>
      <c r="I16" s="18" t="s">
        <v>36</v>
      </c>
      <c r="J16" s="10" t="s">
        <v>37</v>
      </c>
      <c r="K16" s="20"/>
      <c r="L16" s="20"/>
      <c r="M16" s="20"/>
      <c r="N16" s="20"/>
      <c r="O16" s="22" t="s">
        <v>38</v>
      </c>
      <c r="P16" s="7" t="s">
        <v>13</v>
      </c>
      <c r="T16" s="8"/>
    </row>
    <row r="17" spans="1:25" s="16" customFormat="1" ht="11.5" x14ac:dyDescent="0.25">
      <c r="A17" s="19"/>
      <c r="B17" s="42"/>
      <c r="C17" s="44"/>
      <c r="D17" s="40"/>
      <c r="E17" s="42"/>
      <c r="F17" s="44"/>
      <c r="G17" s="40"/>
      <c r="H17" s="42"/>
      <c r="I17" s="44"/>
      <c r="J17" s="40"/>
      <c r="K17" s="20"/>
      <c r="L17" s="20"/>
      <c r="M17" s="20"/>
      <c r="N17" s="20"/>
      <c r="O17" s="22" t="s">
        <v>39</v>
      </c>
      <c r="P17" s="7" t="s">
        <v>13</v>
      </c>
      <c r="T17" s="8"/>
      <c r="W17" s="53"/>
    </row>
    <row r="18" spans="1:25" ht="11.5" x14ac:dyDescent="0.25">
      <c r="A18" s="54" t="s">
        <v>40</v>
      </c>
      <c r="B18" s="61">
        <f>VLOOKUP($H$13,'Detail Data 2024-2025'!$A$11:$C$67,3,0)</f>
        <v>13168227.759999998</v>
      </c>
      <c r="C18" s="62">
        <f>VLOOKUP($H$13,'Detail Data 2024-2025'!$A$11:$D$67,4,0)</f>
        <v>780</v>
      </c>
      <c r="D18" s="63">
        <f>VLOOKUP($H$13,'Detail Data 2024-2025'!$A$11:$E$67,5,0)</f>
        <v>12</v>
      </c>
      <c r="E18" s="61">
        <f>VLOOKUP($H$13,'Detail Data 2023-2024'!$A$11:$C$67,3,0)</f>
        <v>13115007.459999999</v>
      </c>
      <c r="F18" s="62">
        <f>VLOOKUP($H$13,'Detail Data 2023-2024'!$A$11:$D$67,4,0)</f>
        <v>780</v>
      </c>
      <c r="G18" s="63">
        <f>VLOOKUP($H$13,'Detail Data 2023-2024'!$A$11:$E$67,5,0)</f>
        <v>12</v>
      </c>
      <c r="H18" s="61">
        <f>VLOOKUP($H$13,'Detail Data 2022-2023'!$A$11:$C$67,3,0)</f>
        <v>13341092.119999999</v>
      </c>
      <c r="I18" s="62">
        <f>VLOOKUP($H$13,'Detail Data 2022-2023'!$A$11:$D$67,4,0)</f>
        <v>780</v>
      </c>
      <c r="J18" s="63">
        <f>VLOOKUP($H$13,'Detail Data 2022-2023'!$A$11:$E$67,5,0)</f>
        <v>12</v>
      </c>
      <c r="K18" s="50"/>
      <c r="N18" s="9"/>
      <c r="O18" s="22" t="s">
        <v>41</v>
      </c>
      <c r="P18" s="7" t="s">
        <v>13</v>
      </c>
      <c r="Q18" s="9"/>
      <c r="R18" s="9"/>
      <c r="T18" s="8"/>
      <c r="W18" s="53"/>
      <c r="X18" s="55"/>
      <c r="Y18" s="16"/>
    </row>
    <row r="19" spans="1:25" ht="11.5" x14ac:dyDescent="0.25">
      <c r="A19" s="54" t="s">
        <v>42</v>
      </c>
      <c r="B19" s="61">
        <f>VLOOKUP($H$13,'Detail Data 2024-2025'!$A$11:$F$67,6,0)</f>
        <v>13859190.059999999</v>
      </c>
      <c r="C19" s="62">
        <f>VLOOKUP($H$13,'Detail Data 2024-2025'!$A$11:$G$67,7,0)</f>
        <v>780</v>
      </c>
      <c r="D19" s="63">
        <f>VLOOKUP($H$13,'Detail Data 2024-2025'!$A$11:$H$67,8,0)</f>
        <v>12</v>
      </c>
      <c r="E19" s="61">
        <f>VLOOKUP($H$13,'Detail Data 2023-2024'!$A$11:$F$67,6,0)</f>
        <v>13204909.580000002</v>
      </c>
      <c r="F19" s="62">
        <f>VLOOKUP($H$13,'Detail Data 2023-2024'!$A$11:$G$67,7,0)</f>
        <v>780</v>
      </c>
      <c r="G19" s="63">
        <f>VLOOKUP($H$13,'Detail Data 2023-2024'!$A$11:$H$67,8,0)</f>
        <v>12</v>
      </c>
      <c r="H19" s="61">
        <f>VLOOKUP($H$13,'Detail Data 2022-2023'!$A$11:$F$67,6,0)</f>
        <v>13363687.15</v>
      </c>
      <c r="I19" s="62">
        <f>VLOOKUP($H$13,'Detail Data 2022-2023'!$A$11:$G$67,7,0)</f>
        <v>778</v>
      </c>
      <c r="J19" s="63">
        <f>VLOOKUP($H$13,'Detail Data 2022-2023'!$A$11:$H$67,8,0)</f>
        <v>12</v>
      </c>
      <c r="K19" s="50"/>
      <c r="N19" s="9"/>
      <c r="O19" s="22" t="s">
        <v>43</v>
      </c>
      <c r="P19" s="7" t="s">
        <v>13</v>
      </c>
      <c r="Q19" s="9"/>
      <c r="R19" s="9"/>
      <c r="T19" s="8"/>
      <c r="W19" s="53"/>
      <c r="X19" s="55"/>
      <c r="Y19" s="16"/>
    </row>
    <row r="20" spans="1:25" ht="11.5" x14ac:dyDescent="0.25">
      <c r="A20" s="54" t="s">
        <v>44</v>
      </c>
      <c r="B20" s="61">
        <f>VLOOKUP($H$13,'Detail Data 2024-2025'!$A$11:$I$67,9,0)</f>
        <v>12878157.870000001</v>
      </c>
      <c r="C20" s="62">
        <f>VLOOKUP($H$13,'Detail Data 2024-2025'!$A$11:$J$67,10,0)</f>
        <v>780</v>
      </c>
      <c r="D20" s="63">
        <f>VLOOKUP($H$13,'Detail Data 2024-2025'!$A$11:$K$67,11,0)</f>
        <v>12</v>
      </c>
      <c r="E20" s="61">
        <f>VLOOKUP($H$13,'Detail Data 2023-2024'!$A$11:$I$67,9,0)</f>
        <v>12308843.32</v>
      </c>
      <c r="F20" s="62">
        <f>VLOOKUP($H$13,'Detail Data 2023-2024'!$A$11:$J$67,10,0)</f>
        <v>780</v>
      </c>
      <c r="G20" s="63">
        <f>VLOOKUP($H$13,'Detail Data 2023-2024'!$A$11:$K$67,11,0)</f>
        <v>12</v>
      </c>
      <c r="H20" s="61">
        <f>VLOOKUP($H$13,'Detail Data 2022-2023'!$A$11:$I$67,9,0)</f>
        <v>12540059.370000001</v>
      </c>
      <c r="I20" s="62">
        <f>VLOOKUP($H$13,'Detail Data 2022-2023'!$A$11:$J$67,10,0)</f>
        <v>780</v>
      </c>
      <c r="J20" s="63">
        <f>VLOOKUP($H$13,'Detail Data 2022-2023'!$A$11:$K$67,11,0)</f>
        <v>12</v>
      </c>
      <c r="K20" s="50"/>
      <c r="N20" s="9"/>
      <c r="O20" s="22" t="s">
        <v>45</v>
      </c>
      <c r="P20" s="7" t="s">
        <v>13</v>
      </c>
      <c r="Q20" s="9"/>
      <c r="R20" s="9"/>
      <c r="T20" s="8"/>
      <c r="W20" s="53"/>
      <c r="X20" s="55"/>
      <c r="Y20" s="16"/>
    </row>
    <row r="21" spans="1:25" ht="11.5" x14ac:dyDescent="0.25">
      <c r="A21" s="54" t="s">
        <v>46</v>
      </c>
      <c r="B21" s="61">
        <f>VLOOKUP($H$13,'Detail Data 2024-2025'!$A$11:$L$67,12,0)</f>
        <v>13413879.829999998</v>
      </c>
      <c r="C21" s="62">
        <f>VLOOKUP($H$13,'Detail Data 2024-2025'!$A$11:$M$67,13,0)</f>
        <v>779</v>
      </c>
      <c r="D21" s="63">
        <f>VLOOKUP($H$13,'Detail Data 2024-2025'!$A$11:$N$67,14,0)</f>
        <v>12</v>
      </c>
      <c r="E21" s="61">
        <f>VLOOKUP($H$13,'Detail Data 2023-2024'!$A$11:$L$67,12,0)</f>
        <v>12557429.420000002</v>
      </c>
      <c r="F21" s="62">
        <f>VLOOKUP($H$13,'Detail Data 2023-2024'!$A$11:$M$67,13,0)</f>
        <v>780</v>
      </c>
      <c r="G21" s="63">
        <f>VLOOKUP($H$13,'Detail Data 2023-2024'!$A$11:$N$67,14,0)</f>
        <v>12</v>
      </c>
      <c r="H21" s="61">
        <f>VLOOKUP($H$13,'Detail Data 2022-2023'!$A$11:$L$67,12,0)</f>
        <v>13206022.580000002</v>
      </c>
      <c r="I21" s="62">
        <f>VLOOKUP($H$13,'Detail Data 2022-2023'!$A$11:$M$67,13,0)</f>
        <v>780</v>
      </c>
      <c r="J21" s="63">
        <f>VLOOKUP($H$13,'Detail Data 2022-2023'!$A$11:$N$67,14,0)</f>
        <v>12</v>
      </c>
      <c r="K21" s="50"/>
      <c r="N21" s="9"/>
      <c r="O21" s="22" t="s">
        <v>47</v>
      </c>
      <c r="P21" s="7" t="s">
        <v>13</v>
      </c>
      <c r="Q21" s="9"/>
      <c r="R21" s="9"/>
      <c r="T21" s="8"/>
      <c r="W21" s="53"/>
      <c r="X21" s="55"/>
      <c r="Y21" s="16"/>
    </row>
    <row r="22" spans="1:25" ht="11.5" x14ac:dyDescent="0.25">
      <c r="A22" s="54" t="s">
        <v>48</v>
      </c>
      <c r="B22" s="61">
        <f>VLOOKUP($H$13,'Detail Data 2024-2025'!$A$11:$O$67,15,0)</f>
        <v>12810129.500000002</v>
      </c>
      <c r="C22" s="62">
        <f>VLOOKUP($H$13,'Detail Data 2024-2025'!$A$11:$P$67,16,0)</f>
        <v>780</v>
      </c>
      <c r="D22" s="63">
        <f>VLOOKUP($H$13,'Detail Data 2024-2025'!$A$11:$Q$67,17,0)</f>
        <v>12</v>
      </c>
      <c r="E22" s="61">
        <f>VLOOKUP($H$13,'Detail Data 2023-2024'!$A$11:$O$67,15,0)</f>
        <v>12084156.180000002</v>
      </c>
      <c r="F22" s="62">
        <f>VLOOKUP($H$13,'Detail Data 2023-2024'!$A$11:$P$67,16,0)</f>
        <v>780</v>
      </c>
      <c r="G22" s="63">
        <f>VLOOKUP($H$13,'Detail Data 2023-2024'!$A$11:$Q$67,17,0)</f>
        <v>12</v>
      </c>
      <c r="H22" s="61">
        <f>VLOOKUP($H$13,'Detail Data 2022-2023'!$A$11:$O$67,15,0)</f>
        <v>11904584.48</v>
      </c>
      <c r="I22" s="62">
        <f>VLOOKUP($H$13,'Detail Data 2022-2023'!$A$11:$P$67,16,0)</f>
        <v>780</v>
      </c>
      <c r="J22" s="63">
        <f>VLOOKUP($H$13,'Detail Data 2022-2023'!$A$11:$Q$67,17,0)</f>
        <v>12</v>
      </c>
      <c r="K22" s="50"/>
      <c r="N22" s="9"/>
      <c r="O22" s="22" t="s">
        <v>49</v>
      </c>
      <c r="P22" s="7" t="s">
        <v>13</v>
      </c>
      <c r="Q22" s="9"/>
      <c r="R22" s="9"/>
      <c r="T22" s="8"/>
      <c r="W22" s="53"/>
      <c r="X22" s="55"/>
      <c r="Y22" s="16"/>
    </row>
    <row r="23" spans="1:25" ht="11.5" x14ac:dyDescent="0.25">
      <c r="A23" s="54" t="s">
        <v>50</v>
      </c>
      <c r="B23" s="61">
        <f>VLOOKUP($H$13,'Detail Data 2024-2025'!$A$11:$R$67,18,0)</f>
        <v>13352051.140000001</v>
      </c>
      <c r="C23" s="62">
        <f>VLOOKUP($H$13,'Detail Data 2024-2025'!$A$11:$S$67,19,0)</f>
        <v>780</v>
      </c>
      <c r="D23" s="63">
        <f>VLOOKUP($H$13,'Detail Data 2024-2025'!$A$11:$T$67,20,0)</f>
        <v>12</v>
      </c>
      <c r="E23" s="61">
        <f>VLOOKUP($H$13,'Detail Data 2023-2024'!$A$11:$R$67,18,0)</f>
        <v>13262017.310000002</v>
      </c>
      <c r="F23" s="62">
        <f>VLOOKUP($H$13,'Detail Data 2023-2024'!$A$11:$S$67,19,0)</f>
        <v>780</v>
      </c>
      <c r="G23" s="63">
        <f>VLOOKUP($H$13,'Detail Data 2023-2024'!$A$11:$T$67,20,0)</f>
        <v>12</v>
      </c>
      <c r="H23" s="61">
        <f>VLOOKUP($H$13,'Detail Data 2022-2023'!$A$11:$R$67,18,0)</f>
        <v>12892691.810000001</v>
      </c>
      <c r="I23" s="62">
        <f>VLOOKUP($H$13,'Detail Data 2022-2023'!$A$11:$S$67,19,0)</f>
        <v>778</v>
      </c>
      <c r="J23" s="63">
        <f>VLOOKUP($H$13,'Detail Data 2022-2023'!$A$11:$T$67,20,0)</f>
        <v>12</v>
      </c>
      <c r="K23" s="50"/>
      <c r="N23" s="9"/>
      <c r="O23" s="22" t="s">
        <v>51</v>
      </c>
      <c r="P23" s="7" t="s">
        <v>13</v>
      </c>
      <c r="Q23" s="9"/>
      <c r="R23" s="9"/>
      <c r="T23" s="8"/>
      <c r="W23" s="53"/>
      <c r="X23" s="55"/>
      <c r="Y23" s="16"/>
    </row>
    <row r="24" spans="1:25" ht="11.5" x14ac:dyDescent="0.25">
      <c r="A24" s="54" t="s">
        <v>52</v>
      </c>
      <c r="B24" s="61">
        <f>VLOOKUP($H$13,'Detail Data 2024-2025'!$A$11:$U$67,21,0)</f>
        <v>0</v>
      </c>
      <c r="C24" s="62">
        <f>VLOOKUP($H$13,'Detail Data 2024-2025'!$A$11:$V$67,22,0)</f>
        <v>0</v>
      </c>
      <c r="D24" s="63">
        <f>VLOOKUP($H$13,'Detail Data 2024-2025'!$A$11:$W$67,23,0)</f>
        <v>0</v>
      </c>
      <c r="E24" s="61">
        <f>VLOOKUP($H$13,'Detail Data 2023-2024'!$A$11:$U$67,21,0)</f>
        <v>11712510.149999999</v>
      </c>
      <c r="F24" s="62">
        <f>VLOOKUP($H$13,'Detail Data 2023-2024'!$A$11:$V$67,22,0)</f>
        <v>780</v>
      </c>
      <c r="G24" s="63">
        <f>VLOOKUP($H$13,'Detail Data 2023-2024'!$A$11:$W$67,23,0)</f>
        <v>12</v>
      </c>
      <c r="H24" s="61">
        <f>VLOOKUP($H$13,'Detail Data 2022-2023'!$A$11:$U$67,21,0)</f>
        <v>11857137.539999997</v>
      </c>
      <c r="I24" s="62">
        <f>VLOOKUP($H$13,'Detail Data 2022-2023'!$A$11:$V$67,22,0)</f>
        <v>780</v>
      </c>
      <c r="J24" s="63">
        <f>VLOOKUP($H$13,'Detail Data 2022-2023'!$A$11:$W$67,23,0)</f>
        <v>12</v>
      </c>
      <c r="K24" s="50"/>
      <c r="N24" s="9"/>
      <c r="O24" s="22" t="s">
        <v>53</v>
      </c>
      <c r="P24" s="7" t="s">
        <v>13</v>
      </c>
      <c r="Q24" s="9"/>
      <c r="R24" s="9"/>
      <c r="T24" s="8"/>
      <c r="W24" s="53"/>
      <c r="X24" s="55"/>
      <c r="Y24" s="16"/>
    </row>
    <row r="25" spans="1:25" ht="11.5" x14ac:dyDescent="0.25">
      <c r="A25" s="54" t="s">
        <v>54</v>
      </c>
      <c r="B25" s="61">
        <f>VLOOKUP($H$13,'Detail Data 2024-2025'!$A$11:$X$67,24,0)</f>
        <v>0</v>
      </c>
      <c r="C25" s="62">
        <f>VLOOKUP($H$13,'Detail Data 2024-2025'!$A$11:$Y$67,25,0)</f>
        <v>0</v>
      </c>
      <c r="D25" s="63">
        <f>VLOOKUP($H$13,'Detail Data 2024-2025'!$A$11:$Z$67,26,0)</f>
        <v>0</v>
      </c>
      <c r="E25" s="61">
        <f>VLOOKUP($H$13,'Detail Data 2023-2024'!$A$11:$X$67,24,0)</f>
        <v>11392477.569999998</v>
      </c>
      <c r="F25" s="62">
        <f>VLOOKUP($H$13,'Detail Data 2023-2024'!$A$11:$Y$67,25,0)</f>
        <v>766</v>
      </c>
      <c r="G25" s="63">
        <f>VLOOKUP($H$13,'Detail Data 2023-2024'!$A$11:$Z$67,26,0)</f>
        <v>12</v>
      </c>
      <c r="H25" s="61">
        <f>VLOOKUP($H$13,'Detail Data 2022-2023'!$A$11:$X$67,24,0)</f>
        <v>10951410.540000001</v>
      </c>
      <c r="I25" s="62">
        <f>VLOOKUP($H$13,'Detail Data 2022-2023'!$A$11:$Y$67,25,0)</f>
        <v>780</v>
      </c>
      <c r="J25" s="63">
        <f>VLOOKUP($H$13,'Detail Data 2022-2023'!$A$11:$Z$67,26,0)</f>
        <v>12</v>
      </c>
      <c r="K25" s="50"/>
      <c r="N25" s="9"/>
      <c r="O25" s="22" t="s">
        <v>55</v>
      </c>
      <c r="P25" s="7" t="s">
        <v>13</v>
      </c>
      <c r="Q25" s="9"/>
      <c r="R25" s="9"/>
      <c r="T25" s="8"/>
      <c r="W25" s="53"/>
      <c r="X25" s="55"/>
      <c r="Y25" s="16"/>
    </row>
    <row r="26" spans="1:25" ht="11.5" x14ac:dyDescent="0.25">
      <c r="A26" s="54" t="s">
        <v>56</v>
      </c>
      <c r="B26" s="61">
        <f>VLOOKUP($H$13,'Detail Data 2024-2025'!$A$11:$AA$67,27,0)</f>
        <v>0</v>
      </c>
      <c r="C26" s="62">
        <f>VLOOKUP($H$13,'Detail Data 2024-2025'!$A$11:$AB$67,28,0)</f>
        <v>0</v>
      </c>
      <c r="D26" s="63">
        <f>VLOOKUP($H$13,'Detail Data 2024-2025'!$A$11:$AC$67,29,0)</f>
        <v>0</v>
      </c>
      <c r="E26" s="61">
        <f>VLOOKUP($H$13,'Detail Data 2023-2024'!$A$11:$AA$67,27,0)</f>
        <v>12027887.68</v>
      </c>
      <c r="F26" s="62">
        <f>VLOOKUP($H$13,'Detail Data 2023-2024'!$A$11:$AB$67,28,0)</f>
        <v>780</v>
      </c>
      <c r="G26" s="63">
        <f>VLOOKUP($H$13,'Detail Data 2023-2024'!$A$11:$AC$67,29,0)</f>
        <v>12</v>
      </c>
      <c r="H26" s="61">
        <f>VLOOKUP($H$13,'Detail Data 2022-2023'!$A$11:$AA$67,27,0)</f>
        <v>11955695.880000001</v>
      </c>
      <c r="I26" s="62">
        <f>VLOOKUP($H$13,'Detail Data 2022-2023'!$A$11:$AB$67,28,0)</f>
        <v>780</v>
      </c>
      <c r="J26" s="63">
        <f>VLOOKUP($H$13,'Detail Data 2022-2023'!$A$11:$AC$67,29,0)</f>
        <v>12</v>
      </c>
      <c r="K26" s="50"/>
      <c r="N26" s="9"/>
      <c r="O26" s="22" t="s">
        <v>57</v>
      </c>
      <c r="P26" s="7" t="s">
        <v>13</v>
      </c>
      <c r="Q26" s="9"/>
      <c r="R26" s="9"/>
      <c r="T26" s="8"/>
      <c r="W26" s="53"/>
      <c r="X26" s="55"/>
      <c r="Y26" s="16"/>
    </row>
    <row r="27" spans="1:25" ht="11.5" x14ac:dyDescent="0.25">
      <c r="A27" s="54" t="s">
        <v>58</v>
      </c>
      <c r="B27" s="61">
        <f>VLOOKUP($H$13,'Detail Data 2024-2025'!$A$11:$AD$67,30,0)</f>
        <v>0</v>
      </c>
      <c r="C27" s="62">
        <f>VLOOKUP($H$13,'Detail Data 2024-2025'!$A$11:$AE$67,31,0)</f>
        <v>0</v>
      </c>
      <c r="D27" s="63">
        <f>VLOOKUP($H$13,'Detail Data 2024-2025'!$A$11:$AF$67,32,0)</f>
        <v>0</v>
      </c>
      <c r="E27" s="61">
        <f>VLOOKUP($H$13,'Detail Data 2023-2024'!$A$11:$AD$67,30,0)</f>
        <v>12075650</v>
      </c>
      <c r="F27" s="62">
        <f>VLOOKUP($H$13,'Detail Data 2023-2024'!$A$11:$AE$67,31,0)</f>
        <v>780</v>
      </c>
      <c r="G27" s="63">
        <f>VLOOKUP($H$13,'Detail Data 2023-2024'!$A$11:$AF$67,32,0)</f>
        <v>12</v>
      </c>
      <c r="H27" s="61">
        <f>VLOOKUP($H$13,'Detail Data 2022-2023'!$A$11:$AD$67,30,0)</f>
        <v>11754432.300000001</v>
      </c>
      <c r="I27" s="62">
        <f>VLOOKUP($H$13,'Detail Data 2022-2023'!$A$11:$AE$67,31,0)</f>
        <v>780</v>
      </c>
      <c r="J27" s="63">
        <f>VLOOKUP($H$13,'Detail Data 2022-2023'!$A$11:$AF$67,32,0)</f>
        <v>12</v>
      </c>
      <c r="K27" s="50"/>
      <c r="N27" s="9"/>
      <c r="O27" s="22" t="s">
        <v>59</v>
      </c>
      <c r="P27" s="7" t="s">
        <v>13</v>
      </c>
      <c r="Q27" s="9"/>
      <c r="R27" s="9"/>
      <c r="T27" s="8"/>
      <c r="W27" s="53"/>
      <c r="X27" s="55"/>
      <c r="Y27" s="16"/>
    </row>
    <row r="28" spans="1:25" ht="11.5" x14ac:dyDescent="0.25">
      <c r="A28" s="54" t="s">
        <v>60</v>
      </c>
      <c r="B28" s="61">
        <f>VLOOKUP($H$13,'Detail Data 2024-2025'!$A$11:$AG$67,33,0)</f>
        <v>0</v>
      </c>
      <c r="C28" s="62">
        <f>VLOOKUP($H$13,'Detail Data 2024-2025'!$A$11:$AH$67,34,0)</f>
        <v>0</v>
      </c>
      <c r="D28" s="63">
        <f>VLOOKUP($H$13,'Detail Data 2024-2025'!$A$11:$AI$67,35,0)</f>
        <v>0</v>
      </c>
      <c r="E28" s="61">
        <f>VLOOKUP($H$13,'Detail Data 2023-2024'!$A$11:$AG$67,33,0)</f>
        <v>12517319.760000002</v>
      </c>
      <c r="F28" s="62">
        <f>VLOOKUP($H$13,'Detail Data 2023-2024'!$A$11:$AH$67,34,0)</f>
        <v>780</v>
      </c>
      <c r="G28" s="63">
        <f>VLOOKUP($H$13,'Detail Data 2023-2024'!$A$11:$AI$67,35,0)</f>
        <v>12</v>
      </c>
      <c r="H28" s="61">
        <f>VLOOKUP($H$13,'Detail Data 2022-2023'!$A$11:$AG$67,33,0)</f>
        <v>11775329.17</v>
      </c>
      <c r="I28" s="62">
        <f>VLOOKUP($H$13,'Detail Data 2022-2023'!$A$11:$AH$67,34,0)</f>
        <v>780</v>
      </c>
      <c r="J28" s="63">
        <f>VLOOKUP($H$13,'Detail Data 2022-2023'!$A$11:$AI$67,35,0)</f>
        <v>12</v>
      </c>
      <c r="K28" s="50"/>
      <c r="N28" s="9"/>
      <c r="O28" s="22" t="s">
        <v>61</v>
      </c>
      <c r="P28" s="7" t="s">
        <v>13</v>
      </c>
      <c r="Q28" s="9"/>
      <c r="R28" s="9"/>
      <c r="T28" s="7"/>
      <c r="W28" s="53"/>
      <c r="X28" s="55"/>
      <c r="Y28" s="16"/>
    </row>
    <row r="29" spans="1:25" ht="11.5" x14ac:dyDescent="0.25">
      <c r="A29" s="54" t="s">
        <v>62</v>
      </c>
      <c r="B29" s="61">
        <f>VLOOKUP($H$13,'Detail Data 2024-2025'!$A$11:$AL$67,36,0)</f>
        <v>0</v>
      </c>
      <c r="C29" s="62">
        <f>VLOOKUP($H$13,'Detail Data 2024-2025'!$A$11:$AM$67,37,0)</f>
        <v>0</v>
      </c>
      <c r="D29" s="63">
        <f>VLOOKUP($H$13,'Detail Data 2024-2025'!$A$11:$AN$67,38,0)</f>
        <v>0</v>
      </c>
      <c r="E29" s="61">
        <f>VLOOKUP($H$13,'Detail Data 2023-2024'!$A$11:$AL$67,36,0)</f>
        <v>12137493.41</v>
      </c>
      <c r="F29" s="62">
        <f>VLOOKUP($H$13,'Detail Data 2023-2024'!$A$11:$AM$67,37,0)</f>
        <v>779</v>
      </c>
      <c r="G29" s="63">
        <f>VLOOKUP($H$13,'Detail Data 2023-2024'!$A$11:$AN$67,38,0)</f>
        <v>12</v>
      </c>
      <c r="H29" s="61">
        <f>VLOOKUP($H$13,'Detail Data 2022-2023'!$A$11:$AJ$67,36,0)</f>
        <v>11904727.640000001</v>
      </c>
      <c r="I29" s="62">
        <f>VLOOKUP($H$13,'Detail Data 2022-2023'!$A$11:$AK$67,37,0)</f>
        <v>780</v>
      </c>
      <c r="J29" s="63">
        <f>VLOOKUP($H$13,'Detail Data 2022-2023'!$A$11:$AL$67,38,0)</f>
        <v>12</v>
      </c>
      <c r="K29" s="50"/>
      <c r="N29" s="9"/>
      <c r="O29" s="22" t="s">
        <v>63</v>
      </c>
      <c r="P29" s="7" t="s">
        <v>13</v>
      </c>
      <c r="Q29" s="9"/>
      <c r="R29" s="9"/>
      <c r="T29" s="7"/>
      <c r="W29" s="53"/>
      <c r="X29" s="55"/>
      <c r="Y29" s="16"/>
    </row>
    <row r="30" spans="1:25" ht="12" thickBot="1" x14ac:dyDescent="0.3">
      <c r="A30" s="11"/>
      <c r="B30" s="43"/>
      <c r="C30" s="45"/>
      <c r="D30" s="41"/>
      <c r="E30" s="43"/>
      <c r="F30" s="45"/>
      <c r="G30" s="41"/>
      <c r="H30" s="43"/>
      <c r="I30" s="45"/>
      <c r="J30" s="41"/>
      <c r="N30" s="9"/>
      <c r="O30" s="22" t="s">
        <v>64</v>
      </c>
      <c r="P30" s="7" t="s">
        <v>11</v>
      </c>
      <c r="Q30" s="9"/>
      <c r="R30" s="9"/>
      <c r="T30" s="7"/>
      <c r="W30" s="53"/>
      <c r="X30" s="16"/>
      <c r="Y30" s="16"/>
    </row>
    <row r="31" spans="1:25" ht="12" thickBot="1" x14ac:dyDescent="0.3">
      <c r="A31" s="15" t="s">
        <v>65</v>
      </c>
      <c r="B31" s="47">
        <f>VLOOKUP(H13,'Detail Data 2024-2025'!A:AM,39,0)</f>
        <v>79481636.159999996</v>
      </c>
      <c r="C31" s="46"/>
      <c r="D31" s="48"/>
      <c r="E31" s="47">
        <f>VLOOKUP(H13,'Detail Data 2023-2024'!A:AM,39,0)</f>
        <v>148395701.84</v>
      </c>
      <c r="F31" s="46"/>
      <c r="G31" s="48"/>
      <c r="H31" s="47">
        <f>VLOOKUP(H13,'Detail Data 2022-2023'!A11:AM67,39,0)</f>
        <v>147446870.57999998</v>
      </c>
      <c r="I31" s="46"/>
      <c r="J31" s="48"/>
      <c r="K31" s="51"/>
      <c r="N31" s="9"/>
      <c r="O31" s="6" t="s">
        <v>66</v>
      </c>
      <c r="P31" s="7" t="s">
        <v>11</v>
      </c>
      <c r="Q31" s="9"/>
      <c r="R31" s="9"/>
      <c r="T31" s="7"/>
    </row>
    <row r="32" spans="1:25" ht="11.5" x14ac:dyDescent="0.25">
      <c r="N32" s="7"/>
      <c r="O32" s="6" t="s">
        <v>67</v>
      </c>
      <c r="P32" s="7" t="s">
        <v>11</v>
      </c>
      <c r="Q32" s="9"/>
      <c r="R32" s="9"/>
    </row>
    <row r="33" spans="14:16" ht="11.5" customHeight="1" x14ac:dyDescent="0.25">
      <c r="N33" s="7"/>
      <c r="O33" s="6" t="s">
        <v>68</v>
      </c>
      <c r="P33" s="7" t="s">
        <v>11</v>
      </c>
    </row>
    <row r="34" spans="14:16" ht="11.5" x14ac:dyDescent="0.25">
      <c r="N34" s="7"/>
      <c r="O34" s="6" t="s">
        <v>69</v>
      </c>
      <c r="P34" s="7" t="s">
        <v>11</v>
      </c>
    </row>
    <row r="35" spans="14:16" ht="11.5" x14ac:dyDescent="0.25">
      <c r="N35" s="7"/>
      <c r="O35" s="6" t="s">
        <v>70</v>
      </c>
      <c r="P35" s="7" t="s">
        <v>11</v>
      </c>
    </row>
    <row r="36" spans="14:16" ht="11.5" x14ac:dyDescent="0.25">
      <c r="N36" s="7"/>
      <c r="O36" s="6" t="s">
        <v>71</v>
      </c>
      <c r="P36" s="7" t="s">
        <v>11</v>
      </c>
    </row>
    <row r="37" spans="14:16" ht="11.5" x14ac:dyDescent="0.25">
      <c r="N37" s="7"/>
      <c r="O37" s="6" t="s">
        <v>72</v>
      </c>
      <c r="P37" s="7" t="s">
        <v>11</v>
      </c>
    </row>
    <row r="38" spans="14:16" ht="11.5" x14ac:dyDescent="0.25">
      <c r="N38" s="7"/>
      <c r="O38" s="6" t="s">
        <v>73</v>
      </c>
      <c r="P38" s="7" t="s">
        <v>11</v>
      </c>
    </row>
    <row r="39" spans="14:16" ht="11.5" x14ac:dyDescent="0.25">
      <c r="N39" s="7"/>
      <c r="O39" s="6" t="s">
        <v>74</v>
      </c>
      <c r="P39" s="7" t="s">
        <v>11</v>
      </c>
    </row>
    <row r="40" spans="14:16" ht="11.5" x14ac:dyDescent="0.25">
      <c r="N40" s="7"/>
      <c r="O40" s="6" t="s">
        <v>75</v>
      </c>
      <c r="P40" s="7" t="s">
        <v>11</v>
      </c>
    </row>
    <row r="41" spans="14:16" ht="11.5" x14ac:dyDescent="0.25">
      <c r="N41" s="7"/>
      <c r="O41" s="6" t="s">
        <v>76</v>
      </c>
      <c r="P41" s="7" t="s">
        <v>11</v>
      </c>
    </row>
    <row r="42" spans="14:16" ht="11.5" x14ac:dyDescent="0.25">
      <c r="N42" s="7"/>
      <c r="O42" s="6" t="s">
        <v>77</v>
      </c>
      <c r="P42" s="7" t="s">
        <v>11</v>
      </c>
    </row>
    <row r="43" spans="14:16" ht="11.5" x14ac:dyDescent="0.25">
      <c r="N43" s="7"/>
      <c r="O43" s="6" t="s">
        <v>78</v>
      </c>
      <c r="P43" s="7" t="s">
        <v>11</v>
      </c>
    </row>
    <row r="44" spans="14:16" ht="11.5" x14ac:dyDescent="0.25">
      <c r="N44" s="7"/>
      <c r="O44" s="6" t="s">
        <v>79</v>
      </c>
      <c r="P44" s="7" t="s">
        <v>11</v>
      </c>
    </row>
    <row r="45" spans="14:16" ht="11.5" x14ac:dyDescent="0.25">
      <c r="N45" s="7"/>
      <c r="O45" s="6" t="s">
        <v>80</v>
      </c>
      <c r="P45" s="7" t="s">
        <v>11</v>
      </c>
    </row>
    <row r="46" spans="14:16" ht="11.5" x14ac:dyDescent="0.25">
      <c r="N46" s="7"/>
      <c r="O46" s="6" t="s">
        <v>81</v>
      </c>
      <c r="P46" s="7" t="s">
        <v>11</v>
      </c>
    </row>
    <row r="47" spans="14:16" ht="11.5" x14ac:dyDescent="0.25">
      <c r="N47" s="7"/>
      <c r="O47" s="6" t="s">
        <v>82</v>
      </c>
      <c r="P47" s="7" t="s">
        <v>11</v>
      </c>
    </row>
    <row r="48" spans="14:16" ht="11.5" x14ac:dyDescent="0.25">
      <c r="N48" s="7"/>
      <c r="O48" s="6" t="s">
        <v>83</v>
      </c>
      <c r="P48" s="7" t="s">
        <v>11</v>
      </c>
    </row>
    <row r="49" spans="14:16" ht="11.5" x14ac:dyDescent="0.25">
      <c r="N49" s="7"/>
      <c r="O49" s="6" t="s">
        <v>84</v>
      </c>
      <c r="P49" s="7" t="s">
        <v>11</v>
      </c>
    </row>
    <row r="50" spans="14:16" ht="11.5" x14ac:dyDescent="0.25">
      <c r="N50" s="7"/>
      <c r="O50" s="6" t="s">
        <v>85</v>
      </c>
      <c r="P50" s="7" t="s">
        <v>11</v>
      </c>
    </row>
    <row r="51" spans="14:16" ht="11.5" x14ac:dyDescent="0.25">
      <c r="N51" s="7"/>
      <c r="O51" s="6" t="s">
        <v>86</v>
      </c>
      <c r="P51" s="7" t="s">
        <v>11</v>
      </c>
    </row>
    <row r="52" spans="14:16" ht="11.5" x14ac:dyDescent="0.25">
      <c r="N52" s="7"/>
      <c r="O52" s="6" t="s">
        <v>87</v>
      </c>
      <c r="P52" s="7" t="s">
        <v>11</v>
      </c>
    </row>
    <row r="53" spans="14:16" ht="11.5" x14ac:dyDescent="0.25">
      <c r="N53" s="7"/>
      <c r="O53" s="6" t="s">
        <v>88</v>
      </c>
      <c r="P53" s="7" t="s">
        <v>11</v>
      </c>
    </row>
    <row r="54" spans="14:16" ht="11.5" x14ac:dyDescent="0.25">
      <c r="N54" s="7"/>
      <c r="O54" s="6" t="s">
        <v>89</v>
      </c>
      <c r="P54" s="7" t="s">
        <v>11</v>
      </c>
    </row>
    <row r="55" spans="14:16" ht="11.5" x14ac:dyDescent="0.25">
      <c r="N55" s="7"/>
      <c r="O55" s="6" t="s">
        <v>90</v>
      </c>
      <c r="P55" s="7" t="s">
        <v>11</v>
      </c>
    </row>
    <row r="56" spans="14:16" ht="11.5" x14ac:dyDescent="0.25">
      <c r="N56" s="7"/>
      <c r="O56" s="6" t="s">
        <v>91</v>
      </c>
      <c r="P56" s="7" t="s">
        <v>11</v>
      </c>
    </row>
    <row r="57" spans="14:16" ht="11.5" x14ac:dyDescent="0.25">
      <c r="N57" s="7"/>
      <c r="O57" s="6" t="s">
        <v>92</v>
      </c>
      <c r="P57" s="7" t="s">
        <v>11</v>
      </c>
    </row>
    <row r="58" spans="14:16" ht="11.5" x14ac:dyDescent="0.25">
      <c r="N58" s="7"/>
      <c r="O58" s="6" t="s">
        <v>93</v>
      </c>
      <c r="P58" s="7" t="s">
        <v>11</v>
      </c>
    </row>
    <row r="59" spans="14:16" ht="11.5" x14ac:dyDescent="0.25">
      <c r="N59" s="7"/>
      <c r="O59" s="6"/>
      <c r="P59" s="7"/>
    </row>
    <row r="60" spans="14:16" ht="11.5" x14ac:dyDescent="0.25">
      <c r="N60" s="7"/>
      <c r="O60" s="6"/>
      <c r="P60" s="7"/>
    </row>
    <row r="61" spans="14:16" ht="11.5" x14ac:dyDescent="0.25">
      <c r="N61" s="9"/>
      <c r="O61" s="6"/>
      <c r="P61" s="7"/>
    </row>
    <row r="62" spans="14:16" ht="11.5" x14ac:dyDescent="0.25">
      <c r="N62" s="9"/>
      <c r="O62" s="6"/>
      <c r="P62" s="7"/>
    </row>
    <row r="63" spans="14:16" ht="11.5" x14ac:dyDescent="0.25">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tabSelected="1" topLeftCell="A19" workbookViewId="0">
      <selection activeCell="R72" sqref="R72"/>
    </sheetView>
  </sheetViews>
  <sheetFormatPr defaultColWidth="8.81640625" defaultRowHeight="11.5" x14ac:dyDescent="0.25"/>
  <cols>
    <col min="1" max="1" width="43" style="2" customWidth="1"/>
    <col min="2" max="2" width="10.7265625" style="2" bestFit="1" customWidth="1"/>
    <col min="3" max="3" width="14.54296875" style="2" bestFit="1" customWidth="1"/>
    <col min="4" max="4" width="13.1796875" style="2" bestFit="1" customWidth="1"/>
    <col min="5" max="5" width="13.7265625" style="2" bestFit="1" customWidth="1"/>
    <col min="6" max="6" width="14.1796875" style="2" bestFit="1" customWidth="1"/>
    <col min="7" max="7" width="13.1796875" style="2" bestFit="1" customWidth="1"/>
    <col min="8" max="8" width="13.7265625" style="2" bestFit="1" customWidth="1"/>
    <col min="9" max="9" width="14.1796875" style="2" bestFit="1" customWidth="1"/>
    <col min="10" max="10" width="13.1796875" style="2" bestFit="1" customWidth="1"/>
    <col min="11" max="11" width="13.7265625" style="2" bestFit="1" customWidth="1"/>
    <col min="12" max="12" width="14.54296875" style="2" bestFit="1" customWidth="1"/>
    <col min="13" max="13" width="13.1796875" style="2" bestFit="1" customWidth="1"/>
    <col min="14" max="14" width="13.7265625" style="2" bestFit="1" customWidth="1"/>
    <col min="15" max="15" width="14.1796875" style="2" bestFit="1" customWidth="1"/>
    <col min="16" max="16" width="13.1796875" style="2" bestFit="1" customWidth="1"/>
    <col min="17" max="17" width="13.7265625" style="2" bestFit="1" customWidth="1"/>
    <col min="18" max="18" width="14.1796875" style="2" bestFit="1" customWidth="1"/>
    <col min="19" max="19" width="13.1796875" style="2" bestFit="1" customWidth="1"/>
    <col min="20" max="20" width="13.7265625" style="2" bestFit="1" customWidth="1"/>
    <col min="21" max="21" width="14.1796875" style="2" bestFit="1" customWidth="1"/>
    <col min="22" max="22" width="13.1796875" style="2" bestFit="1" customWidth="1"/>
    <col min="23" max="23" width="13.7265625" style="2" bestFit="1" customWidth="1"/>
    <col min="24" max="24" width="14.1796875" style="2" bestFit="1" customWidth="1"/>
    <col min="25" max="25" width="13.1796875" style="2" bestFit="1" customWidth="1"/>
    <col min="26" max="26" width="13.7265625" style="2" bestFit="1" customWidth="1"/>
    <col min="27" max="27" width="14.1796875" style="2" bestFit="1" customWidth="1"/>
    <col min="28" max="28" width="13.1796875" style="2" bestFit="1" customWidth="1"/>
    <col min="29" max="29" width="13.7265625" style="2" bestFit="1" customWidth="1"/>
    <col min="30" max="30" width="14.1796875" style="2" bestFit="1" customWidth="1"/>
    <col min="31" max="31" width="13.1796875" style="2" bestFit="1" customWidth="1"/>
    <col min="32" max="32" width="13.7265625" style="2" bestFit="1" customWidth="1"/>
    <col min="33" max="33" width="14.1796875" style="2" bestFit="1" customWidth="1"/>
    <col min="34" max="34" width="13.1796875" style="2" bestFit="1" customWidth="1"/>
    <col min="35" max="35" width="13.7265625" style="2" bestFit="1" customWidth="1"/>
    <col min="36" max="36" width="14.54296875" style="2" bestFit="1" customWidth="1"/>
    <col min="37" max="37" width="13.1796875" style="2" bestFit="1" customWidth="1"/>
    <col min="38" max="38" width="13.7265625" style="2" bestFit="1" customWidth="1"/>
    <col min="39" max="39" width="16" style="2" bestFit="1" customWidth="1"/>
    <col min="40" max="40" width="22.54296875" style="2" bestFit="1" customWidth="1"/>
    <col min="41" max="41" width="13.1796875" style="2" bestFit="1" customWidth="1"/>
    <col min="42" max="16384" width="8.81640625" style="2"/>
  </cols>
  <sheetData>
    <row r="1" spans="1:40" s="7" customFormat="1" x14ac:dyDescent="0.25"/>
    <row r="2" spans="1:40" s="7" customFormat="1" x14ac:dyDescent="0.25"/>
    <row r="3" spans="1:40" s="7" customFormat="1" x14ac:dyDescent="0.25"/>
    <row r="4" spans="1:40" s="7" customFormat="1" x14ac:dyDescent="0.25"/>
    <row r="5" spans="1:40" s="7" customFormat="1" x14ac:dyDescent="0.25"/>
    <row r="6" spans="1:40" s="7" customFormat="1" ht="27.75" customHeight="1" x14ac:dyDescent="0.25"/>
    <row r="7" spans="1:40" s="7" customFormat="1" ht="25" x14ac:dyDescent="0.5">
      <c r="A7" s="27" t="s">
        <v>18</v>
      </c>
    </row>
    <row r="8" spans="1:40" s="7" customFormat="1" ht="8.25" customHeight="1" x14ac:dyDescent="0.25"/>
    <row r="9" spans="1:40" s="7" customFormat="1" ht="12.75" customHeight="1" x14ac:dyDescent="0.25">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120</v>
      </c>
    </row>
    <row r="10" spans="1:40" s="7" customFormat="1" x14ac:dyDescent="0.25">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5">
      <c r="A11" s="7" t="s">
        <v>10</v>
      </c>
      <c r="B11" s="7" t="s">
        <v>11</v>
      </c>
      <c r="C11" s="5">
        <v>13168227.759999998</v>
      </c>
      <c r="D11" s="4">
        <v>780</v>
      </c>
      <c r="E11" s="4">
        <v>12</v>
      </c>
      <c r="F11" s="5">
        <v>13859190.059999999</v>
      </c>
      <c r="G11" s="4">
        <v>780</v>
      </c>
      <c r="H11" s="4">
        <v>12</v>
      </c>
      <c r="I11" s="4">
        <v>12878157.870000001</v>
      </c>
      <c r="J11" s="4">
        <v>780</v>
      </c>
      <c r="K11" s="4">
        <v>12</v>
      </c>
      <c r="L11" s="5">
        <v>13413879.829999998</v>
      </c>
      <c r="M11" s="4">
        <v>779</v>
      </c>
      <c r="N11" s="4">
        <v>12</v>
      </c>
      <c r="O11" s="5">
        <v>12810129.500000002</v>
      </c>
      <c r="P11" s="4">
        <v>780</v>
      </c>
      <c r="Q11" s="4">
        <v>12</v>
      </c>
      <c r="R11" s="5">
        <v>13352051.140000001</v>
      </c>
      <c r="S11" s="4">
        <v>780</v>
      </c>
      <c r="T11" s="4">
        <v>12</v>
      </c>
      <c r="U11" s="5"/>
      <c r="V11" s="4"/>
      <c r="W11" s="4"/>
      <c r="X11" s="5"/>
      <c r="Y11" s="4"/>
      <c r="Z11" s="4"/>
      <c r="AA11" s="5"/>
      <c r="AB11" s="4"/>
      <c r="AC11" s="4"/>
      <c r="AD11" s="5"/>
      <c r="AE11" s="4"/>
      <c r="AF11" s="4"/>
      <c r="AG11" s="5"/>
      <c r="AH11" s="4"/>
      <c r="AI11" s="4"/>
      <c r="AJ11" s="5"/>
      <c r="AK11" s="4"/>
      <c r="AL11" s="4"/>
      <c r="AM11" s="26">
        <f>+C11+F11+I11+L11+O11+R11+U11+X11+AA11+AD11+AG11+AJ11</f>
        <v>79481636.159999996</v>
      </c>
      <c r="AN11" s="26"/>
    </row>
    <row r="12" spans="1:40" s="7" customFormat="1" x14ac:dyDescent="0.25">
      <c r="A12" s="7" t="s">
        <v>12</v>
      </c>
      <c r="B12" s="7" t="s">
        <v>13</v>
      </c>
      <c r="C12" s="5">
        <v>943811.96000000008</v>
      </c>
      <c r="D12" s="4">
        <v>168</v>
      </c>
      <c r="E12" s="4">
        <v>4</v>
      </c>
      <c r="F12" s="5">
        <v>945925.29</v>
      </c>
      <c r="G12" s="4">
        <v>168</v>
      </c>
      <c r="H12" s="4">
        <v>4</v>
      </c>
      <c r="I12" s="4">
        <v>834501.27</v>
      </c>
      <c r="J12" s="4">
        <v>168</v>
      </c>
      <c r="K12" s="4">
        <v>4</v>
      </c>
      <c r="L12" s="5">
        <v>925360.95</v>
      </c>
      <c r="M12" s="4">
        <v>168</v>
      </c>
      <c r="N12" s="4">
        <v>4</v>
      </c>
      <c r="O12" s="5">
        <v>968348.55</v>
      </c>
      <c r="P12" s="4">
        <v>168</v>
      </c>
      <c r="Q12" s="4">
        <v>4</v>
      </c>
      <c r="R12" s="5">
        <v>926790.11</v>
      </c>
      <c r="S12" s="4">
        <v>154</v>
      </c>
      <c r="T12" s="4">
        <v>4</v>
      </c>
      <c r="U12" s="5"/>
      <c r="V12" s="4"/>
      <c r="W12" s="4"/>
      <c r="X12" s="5"/>
      <c r="Y12" s="4"/>
      <c r="Z12" s="4"/>
      <c r="AA12" s="5"/>
      <c r="AB12" s="4"/>
      <c r="AC12" s="4"/>
      <c r="AD12" s="5"/>
      <c r="AE12" s="4"/>
      <c r="AF12" s="4"/>
      <c r="AG12" s="5"/>
      <c r="AH12" s="4"/>
      <c r="AI12" s="4"/>
      <c r="AJ12" s="5"/>
      <c r="AK12" s="4"/>
      <c r="AL12" s="4"/>
      <c r="AM12" s="26">
        <f t="shared" ref="AM12:AM67" si="0">+C12+F12+I12+L12+O12+R12+U12+X12+AA12+AD12+AG12+AJ12</f>
        <v>5544738.1299999999</v>
      </c>
      <c r="AN12" s="26"/>
    </row>
    <row r="13" spans="1:40" s="7" customFormat="1" x14ac:dyDescent="0.25">
      <c r="A13" s="7" t="s">
        <v>14</v>
      </c>
      <c r="B13" s="7" t="s">
        <v>13</v>
      </c>
      <c r="C13" s="5">
        <v>11877902.810000001</v>
      </c>
      <c r="D13" s="4">
        <v>1374</v>
      </c>
      <c r="E13" s="4">
        <v>26</v>
      </c>
      <c r="F13" s="5">
        <v>12096611.369999999</v>
      </c>
      <c r="G13" s="4">
        <v>1364</v>
      </c>
      <c r="H13" s="4">
        <v>26</v>
      </c>
      <c r="I13" s="4">
        <v>11417353.770000001</v>
      </c>
      <c r="J13" s="4">
        <v>1375</v>
      </c>
      <c r="K13" s="4">
        <v>26</v>
      </c>
      <c r="L13" s="5">
        <v>12091558.619999999</v>
      </c>
      <c r="M13" s="4">
        <v>1374</v>
      </c>
      <c r="N13" s="4">
        <v>26</v>
      </c>
      <c r="O13" s="5">
        <v>11866098.009999998</v>
      </c>
      <c r="P13" s="4">
        <v>1372</v>
      </c>
      <c r="Q13" s="4">
        <v>26</v>
      </c>
      <c r="R13" s="5">
        <v>12362453.359999996</v>
      </c>
      <c r="S13" s="4">
        <v>1375</v>
      </c>
      <c r="T13" s="4">
        <v>26</v>
      </c>
      <c r="U13" s="5"/>
      <c r="V13" s="4"/>
      <c r="W13" s="4"/>
      <c r="X13" s="5"/>
      <c r="Y13" s="4"/>
      <c r="Z13" s="4"/>
      <c r="AA13" s="5"/>
      <c r="AB13" s="4"/>
      <c r="AC13" s="4"/>
      <c r="AD13" s="5"/>
      <c r="AE13" s="4"/>
      <c r="AF13" s="4"/>
      <c r="AG13" s="5"/>
      <c r="AH13" s="4"/>
      <c r="AI13" s="4"/>
      <c r="AJ13" s="5"/>
      <c r="AK13" s="4"/>
      <c r="AL13" s="4"/>
      <c r="AM13" s="26">
        <f t="shared" si="0"/>
        <v>71711977.939999998</v>
      </c>
      <c r="AN13" s="26"/>
    </row>
    <row r="14" spans="1:40" s="7" customFormat="1" x14ac:dyDescent="0.25">
      <c r="A14" s="7" t="s">
        <v>15</v>
      </c>
      <c r="B14" s="7" t="s">
        <v>13</v>
      </c>
      <c r="C14" s="5">
        <v>1054060</v>
      </c>
      <c r="D14" s="4">
        <v>167</v>
      </c>
      <c r="E14" s="4">
        <v>7</v>
      </c>
      <c r="F14" s="5">
        <v>1136407.29</v>
      </c>
      <c r="G14" s="4">
        <v>167</v>
      </c>
      <c r="H14" s="4">
        <v>7</v>
      </c>
      <c r="I14" s="4">
        <v>985802.28</v>
      </c>
      <c r="J14" s="4">
        <v>167</v>
      </c>
      <c r="K14" s="4">
        <v>7</v>
      </c>
      <c r="L14" s="5">
        <v>1075395.7</v>
      </c>
      <c r="M14" s="4">
        <v>167</v>
      </c>
      <c r="N14" s="4">
        <v>7</v>
      </c>
      <c r="O14" s="5">
        <v>937460.91999999993</v>
      </c>
      <c r="P14" s="4">
        <v>167</v>
      </c>
      <c r="Q14" s="4">
        <v>7</v>
      </c>
      <c r="R14" s="5">
        <v>1061570.24</v>
      </c>
      <c r="S14" s="4">
        <v>167</v>
      </c>
      <c r="T14" s="4">
        <v>7</v>
      </c>
      <c r="U14" s="5"/>
      <c r="V14" s="4"/>
      <c r="W14" s="4"/>
      <c r="X14" s="5"/>
      <c r="Y14" s="4"/>
      <c r="Z14" s="4"/>
      <c r="AA14" s="5"/>
      <c r="AB14" s="4"/>
      <c r="AC14" s="4"/>
      <c r="AD14" s="5"/>
      <c r="AE14" s="4"/>
      <c r="AF14" s="4"/>
      <c r="AG14" s="5"/>
      <c r="AH14" s="4"/>
      <c r="AI14" s="4"/>
      <c r="AJ14" s="5"/>
      <c r="AK14" s="4"/>
      <c r="AL14" s="4"/>
      <c r="AM14" s="26">
        <f>+C14+F14+I14+L14+O14+R14+U14+X14+AA14+AD14+AG14+AJ14</f>
        <v>6250696.4300000006</v>
      </c>
      <c r="AN14" s="26"/>
    </row>
    <row r="15" spans="1:40" s="7" customFormat="1" x14ac:dyDescent="0.25">
      <c r="A15" s="7" t="s">
        <v>16</v>
      </c>
      <c r="B15" s="7" t="s">
        <v>13</v>
      </c>
      <c r="C15" s="5">
        <v>1217207.0499999998</v>
      </c>
      <c r="D15" s="4">
        <v>167</v>
      </c>
      <c r="E15" s="4">
        <v>5</v>
      </c>
      <c r="F15" s="5">
        <v>1237684.42</v>
      </c>
      <c r="G15" s="4">
        <v>167</v>
      </c>
      <c r="H15" s="4">
        <v>5</v>
      </c>
      <c r="I15" s="4">
        <v>1216078.48</v>
      </c>
      <c r="J15" s="4">
        <v>167</v>
      </c>
      <c r="K15" s="4">
        <v>5</v>
      </c>
      <c r="L15" s="5">
        <v>1221897.92</v>
      </c>
      <c r="M15" s="4">
        <v>167</v>
      </c>
      <c r="N15" s="4">
        <v>5</v>
      </c>
      <c r="O15" s="5">
        <v>1254802.43</v>
      </c>
      <c r="P15" s="4">
        <v>167</v>
      </c>
      <c r="Q15" s="4">
        <v>5</v>
      </c>
      <c r="R15" s="5">
        <v>1237201.3799999999</v>
      </c>
      <c r="S15" s="4">
        <v>167</v>
      </c>
      <c r="T15" s="4">
        <v>5</v>
      </c>
      <c r="U15" s="5"/>
      <c r="V15" s="4"/>
      <c r="W15" s="4"/>
      <c r="X15" s="5"/>
      <c r="Y15" s="4"/>
      <c r="Z15" s="4"/>
      <c r="AA15" s="5"/>
      <c r="AB15" s="4"/>
      <c r="AC15" s="4"/>
      <c r="AD15" s="5"/>
      <c r="AE15" s="4"/>
      <c r="AF15" s="4"/>
      <c r="AG15" s="5"/>
      <c r="AH15" s="4"/>
      <c r="AI15" s="4"/>
      <c r="AJ15" s="5"/>
      <c r="AK15" s="4"/>
      <c r="AL15" s="4"/>
      <c r="AM15" s="26">
        <f t="shared" si="0"/>
        <v>7384871.6799999988</v>
      </c>
      <c r="AN15" s="26"/>
    </row>
    <row r="16" spans="1:40" s="7" customFormat="1" x14ac:dyDescent="0.25">
      <c r="A16" s="7" t="s">
        <v>17</v>
      </c>
      <c r="B16" s="7" t="s">
        <v>13</v>
      </c>
      <c r="C16" s="5">
        <v>996583.22</v>
      </c>
      <c r="D16" s="4">
        <v>129</v>
      </c>
      <c r="E16" s="4">
        <v>3</v>
      </c>
      <c r="F16" s="5">
        <v>1112584.98</v>
      </c>
      <c r="G16" s="4">
        <v>129</v>
      </c>
      <c r="H16" s="4">
        <v>3</v>
      </c>
      <c r="I16" s="4">
        <v>1025852.5700000001</v>
      </c>
      <c r="J16" s="4">
        <v>129</v>
      </c>
      <c r="K16" s="4">
        <v>3</v>
      </c>
      <c r="L16" s="5">
        <v>1008096.44</v>
      </c>
      <c r="M16" s="4">
        <v>129</v>
      </c>
      <c r="N16" s="4">
        <v>3</v>
      </c>
      <c r="O16" s="5">
        <v>999790.41999999993</v>
      </c>
      <c r="P16" s="4">
        <v>129</v>
      </c>
      <c r="Q16" s="4">
        <v>3</v>
      </c>
      <c r="R16" s="5">
        <v>1078336.43</v>
      </c>
      <c r="S16" s="4">
        <v>129</v>
      </c>
      <c r="T16" s="4">
        <v>3</v>
      </c>
      <c r="U16" s="5"/>
      <c r="V16" s="4"/>
      <c r="W16" s="4"/>
      <c r="X16" s="5"/>
      <c r="Y16" s="4"/>
      <c r="Z16" s="4"/>
      <c r="AA16" s="5"/>
      <c r="AB16" s="4"/>
      <c r="AC16" s="4"/>
      <c r="AD16" s="5"/>
      <c r="AE16" s="4"/>
      <c r="AF16" s="4"/>
      <c r="AG16" s="5"/>
      <c r="AH16" s="4"/>
      <c r="AI16" s="4"/>
      <c r="AJ16" s="5"/>
      <c r="AK16" s="4"/>
      <c r="AL16" s="4"/>
      <c r="AM16" s="26">
        <f t="shared" si="0"/>
        <v>6221244.0600000005</v>
      </c>
      <c r="AN16" s="26"/>
    </row>
    <row r="17" spans="1:40" s="7" customFormat="1" x14ac:dyDescent="0.25">
      <c r="A17" s="7" t="s">
        <v>19</v>
      </c>
      <c r="B17" s="7" t="s">
        <v>13</v>
      </c>
      <c r="C17" s="5">
        <v>2234747.0599999996</v>
      </c>
      <c r="D17" s="4">
        <v>288</v>
      </c>
      <c r="E17" s="4">
        <v>7</v>
      </c>
      <c r="F17" s="5">
        <v>2557002.1799999997</v>
      </c>
      <c r="G17" s="4">
        <v>312</v>
      </c>
      <c r="H17" s="4">
        <v>7</v>
      </c>
      <c r="I17" s="4">
        <v>2237064.13</v>
      </c>
      <c r="J17" s="4">
        <v>312</v>
      </c>
      <c r="K17" s="4">
        <v>7</v>
      </c>
      <c r="L17" s="5">
        <v>2384559.6900000004</v>
      </c>
      <c r="M17" s="4">
        <v>312</v>
      </c>
      <c r="N17" s="4">
        <v>7</v>
      </c>
      <c r="O17" s="5">
        <v>2306490.0499999998</v>
      </c>
      <c r="P17" s="4">
        <v>312</v>
      </c>
      <c r="Q17" s="4">
        <v>7</v>
      </c>
      <c r="R17" s="5">
        <v>2253132.83</v>
      </c>
      <c r="S17" s="4">
        <v>313</v>
      </c>
      <c r="T17" s="4">
        <v>7</v>
      </c>
      <c r="U17" s="5"/>
      <c r="V17" s="4"/>
      <c r="W17" s="4"/>
      <c r="X17" s="5"/>
      <c r="Y17" s="4"/>
      <c r="Z17" s="4"/>
      <c r="AA17" s="5"/>
      <c r="AB17" s="4"/>
      <c r="AC17" s="4"/>
      <c r="AD17" s="5"/>
      <c r="AE17" s="4"/>
      <c r="AF17" s="4"/>
      <c r="AG17" s="5"/>
      <c r="AH17" s="4"/>
      <c r="AI17" s="4"/>
      <c r="AJ17" s="5"/>
      <c r="AK17" s="4"/>
      <c r="AL17" s="4"/>
      <c r="AM17" s="26">
        <f t="shared" si="0"/>
        <v>13972995.939999999</v>
      </c>
      <c r="AN17" s="26"/>
    </row>
    <row r="18" spans="1:40" s="7" customFormat="1" x14ac:dyDescent="0.25">
      <c r="A18" s="7" t="s">
        <v>20</v>
      </c>
      <c r="B18" s="7" t="s">
        <v>13</v>
      </c>
      <c r="C18" s="5">
        <v>300192.52999999997</v>
      </c>
      <c r="D18" s="4">
        <v>68</v>
      </c>
      <c r="E18" s="4">
        <v>3</v>
      </c>
      <c r="F18" s="5">
        <v>303202.57</v>
      </c>
      <c r="G18" s="4">
        <v>68</v>
      </c>
      <c r="H18" s="4">
        <v>3</v>
      </c>
      <c r="I18" s="4">
        <v>287659.82</v>
      </c>
      <c r="J18" s="4">
        <v>68</v>
      </c>
      <c r="K18" s="4">
        <v>3</v>
      </c>
      <c r="L18" s="5">
        <v>280877.72000000003</v>
      </c>
      <c r="M18" s="4">
        <v>68</v>
      </c>
      <c r="N18" s="4">
        <v>3</v>
      </c>
      <c r="O18" s="5">
        <v>287433.87</v>
      </c>
      <c r="P18" s="4">
        <v>68</v>
      </c>
      <c r="Q18" s="4">
        <v>3</v>
      </c>
      <c r="R18" s="5">
        <v>284218.98000000004</v>
      </c>
      <c r="S18" s="4">
        <v>68</v>
      </c>
      <c r="T18" s="4">
        <v>3</v>
      </c>
      <c r="U18" s="5"/>
      <c r="V18" s="4"/>
      <c r="W18" s="4"/>
      <c r="X18" s="5"/>
      <c r="Y18" s="4"/>
      <c r="Z18" s="4"/>
      <c r="AA18" s="5"/>
      <c r="AB18" s="4"/>
      <c r="AC18" s="4"/>
      <c r="AD18" s="5"/>
      <c r="AE18" s="4"/>
      <c r="AF18" s="4"/>
      <c r="AG18" s="5"/>
      <c r="AH18" s="4"/>
      <c r="AI18" s="4"/>
      <c r="AJ18" s="5"/>
      <c r="AK18" s="4"/>
      <c r="AL18" s="4"/>
      <c r="AM18" s="26">
        <f>+C18+F18+I18+L18+O18+R18+U18+X18+AA18+AD18+AG18+AJ18</f>
        <v>1743585.4899999998</v>
      </c>
      <c r="AN18" s="26"/>
    </row>
    <row r="19" spans="1:40" s="7" customFormat="1" x14ac:dyDescent="0.25">
      <c r="A19" s="7" t="s">
        <v>22</v>
      </c>
      <c r="B19" s="7" t="s">
        <v>13</v>
      </c>
      <c r="C19" s="5">
        <v>1253145.29</v>
      </c>
      <c r="D19" s="4">
        <v>240</v>
      </c>
      <c r="E19" s="4">
        <v>6</v>
      </c>
      <c r="F19" s="5">
        <v>1359712.55</v>
      </c>
      <c r="G19" s="4">
        <v>240</v>
      </c>
      <c r="H19" s="4">
        <v>6</v>
      </c>
      <c r="I19" s="4">
        <v>1202756.53</v>
      </c>
      <c r="J19" s="4">
        <v>238</v>
      </c>
      <c r="K19" s="4">
        <v>6</v>
      </c>
      <c r="L19" s="5">
        <v>1232383.0899999999</v>
      </c>
      <c r="M19" s="4">
        <v>240</v>
      </c>
      <c r="N19" s="4">
        <v>6</v>
      </c>
      <c r="O19" s="5">
        <v>1400486.3</v>
      </c>
      <c r="P19" s="4">
        <v>240</v>
      </c>
      <c r="Q19" s="4">
        <v>6</v>
      </c>
      <c r="R19" s="5">
        <v>1352150.52</v>
      </c>
      <c r="S19" s="4">
        <v>240</v>
      </c>
      <c r="T19" s="4">
        <v>6</v>
      </c>
      <c r="U19" s="5"/>
      <c r="V19" s="4"/>
      <c r="W19" s="4"/>
      <c r="X19" s="5"/>
      <c r="Y19" s="4"/>
      <c r="Z19" s="4"/>
      <c r="AA19" s="5"/>
      <c r="AB19" s="4"/>
      <c r="AC19" s="4"/>
      <c r="AD19" s="5"/>
      <c r="AE19" s="4"/>
      <c r="AF19" s="4"/>
      <c r="AG19" s="5"/>
      <c r="AH19" s="4"/>
      <c r="AI19" s="4"/>
      <c r="AJ19" s="5"/>
      <c r="AK19" s="4"/>
      <c r="AL19" s="4"/>
      <c r="AM19" s="26">
        <f t="shared" si="0"/>
        <v>7800634.2799999993</v>
      </c>
      <c r="AN19" s="26"/>
    </row>
    <row r="20" spans="1:40" s="7" customFormat="1" x14ac:dyDescent="0.25">
      <c r="A20" s="7" t="s">
        <v>24</v>
      </c>
      <c r="B20" s="7" t="s">
        <v>13</v>
      </c>
      <c r="C20" s="5">
        <v>1196346.3600000001</v>
      </c>
      <c r="D20" s="4">
        <v>264</v>
      </c>
      <c r="E20" s="4">
        <v>5</v>
      </c>
      <c r="F20" s="5">
        <v>1232911.77</v>
      </c>
      <c r="G20" s="4">
        <v>264</v>
      </c>
      <c r="H20" s="4">
        <v>5</v>
      </c>
      <c r="I20" s="4">
        <v>1202729.28</v>
      </c>
      <c r="J20" s="4">
        <v>264</v>
      </c>
      <c r="K20" s="4">
        <v>5</v>
      </c>
      <c r="L20" s="5">
        <v>1211794.8700000001</v>
      </c>
      <c r="M20" s="4">
        <v>266</v>
      </c>
      <c r="N20" s="4">
        <v>5</v>
      </c>
      <c r="O20" s="5">
        <v>1202582.04</v>
      </c>
      <c r="P20" s="4">
        <v>266</v>
      </c>
      <c r="Q20" s="4">
        <v>5</v>
      </c>
      <c r="R20" s="5">
        <v>1193061.6100000001</v>
      </c>
      <c r="S20" s="4">
        <v>266</v>
      </c>
      <c r="T20" s="4">
        <v>5</v>
      </c>
      <c r="U20" s="5"/>
      <c r="V20" s="4"/>
      <c r="W20" s="4"/>
      <c r="X20" s="5"/>
      <c r="Y20" s="4"/>
      <c r="Z20" s="4"/>
      <c r="AA20" s="5"/>
      <c r="AB20" s="4"/>
      <c r="AC20" s="4"/>
      <c r="AD20" s="5"/>
      <c r="AE20" s="4"/>
      <c r="AF20" s="4"/>
      <c r="AG20" s="5"/>
      <c r="AH20" s="4"/>
      <c r="AI20" s="4"/>
      <c r="AJ20" s="5"/>
      <c r="AK20" s="4"/>
      <c r="AL20" s="4"/>
      <c r="AM20" s="26">
        <f t="shared" si="0"/>
        <v>7239425.9300000006</v>
      </c>
      <c r="AN20" s="26"/>
    </row>
    <row r="21" spans="1:40" s="7" customFormat="1" x14ac:dyDescent="0.25">
      <c r="A21" s="7" t="s">
        <v>25</v>
      </c>
      <c r="B21" s="7" t="s">
        <v>13</v>
      </c>
      <c r="C21" s="5">
        <v>1342836.4300000002</v>
      </c>
      <c r="D21" s="4">
        <v>195</v>
      </c>
      <c r="E21" s="4">
        <v>6</v>
      </c>
      <c r="F21" s="5">
        <v>1441419.67</v>
      </c>
      <c r="G21" s="4">
        <v>195</v>
      </c>
      <c r="H21" s="4">
        <v>6</v>
      </c>
      <c r="I21" s="4">
        <v>1265870.71</v>
      </c>
      <c r="J21" s="4">
        <v>194</v>
      </c>
      <c r="K21" s="4">
        <v>6</v>
      </c>
      <c r="L21" s="5">
        <v>1380190.85</v>
      </c>
      <c r="M21" s="4">
        <v>195</v>
      </c>
      <c r="N21" s="4">
        <v>6</v>
      </c>
      <c r="O21" s="5">
        <v>1318763.75</v>
      </c>
      <c r="P21" s="4">
        <v>195</v>
      </c>
      <c r="Q21" s="4">
        <v>6</v>
      </c>
      <c r="R21" s="5">
        <v>1392469.52</v>
      </c>
      <c r="S21" s="4">
        <v>195</v>
      </c>
      <c r="T21" s="4">
        <v>6</v>
      </c>
      <c r="U21" s="5"/>
      <c r="V21" s="4"/>
      <c r="W21" s="4"/>
      <c r="X21" s="5"/>
      <c r="Y21" s="4"/>
      <c r="Z21" s="4"/>
      <c r="AA21" s="5"/>
      <c r="AB21" s="4"/>
      <c r="AC21" s="4"/>
      <c r="AD21" s="5"/>
      <c r="AE21" s="4"/>
      <c r="AF21" s="4"/>
      <c r="AG21" s="5"/>
      <c r="AH21" s="4"/>
      <c r="AI21" s="4"/>
      <c r="AJ21" s="5"/>
      <c r="AK21" s="4"/>
      <c r="AL21" s="4"/>
      <c r="AM21" s="26">
        <f t="shared" si="0"/>
        <v>8141550.9299999997</v>
      </c>
      <c r="AN21" s="26"/>
    </row>
    <row r="22" spans="1:40" s="7" customFormat="1" x14ac:dyDescent="0.25">
      <c r="A22" s="7" t="s">
        <v>27</v>
      </c>
      <c r="B22" s="7" t="s">
        <v>13</v>
      </c>
      <c r="C22" s="5">
        <v>2316310.12</v>
      </c>
      <c r="D22" s="4">
        <v>317</v>
      </c>
      <c r="E22" s="4">
        <v>7</v>
      </c>
      <c r="F22" s="5">
        <v>2442532.23</v>
      </c>
      <c r="G22" s="4">
        <v>318</v>
      </c>
      <c r="H22" s="4">
        <v>7</v>
      </c>
      <c r="I22" s="4">
        <v>2099616.33</v>
      </c>
      <c r="J22" s="4">
        <v>318</v>
      </c>
      <c r="K22" s="4">
        <v>7</v>
      </c>
      <c r="L22" s="5">
        <v>2547414.83</v>
      </c>
      <c r="M22" s="4">
        <v>318</v>
      </c>
      <c r="N22" s="4">
        <v>7</v>
      </c>
      <c r="O22" s="5">
        <v>2230422.77</v>
      </c>
      <c r="P22" s="4">
        <v>318</v>
      </c>
      <c r="Q22" s="4">
        <v>7</v>
      </c>
      <c r="R22" s="5">
        <v>2289590.15</v>
      </c>
      <c r="S22" s="4">
        <v>318</v>
      </c>
      <c r="T22" s="4">
        <v>7</v>
      </c>
      <c r="U22" s="5"/>
      <c r="V22" s="4"/>
      <c r="W22" s="4"/>
      <c r="X22" s="5"/>
      <c r="Y22" s="4"/>
      <c r="Z22" s="4"/>
      <c r="AA22" s="5"/>
      <c r="AB22" s="4"/>
      <c r="AC22" s="4"/>
      <c r="AD22" s="5"/>
      <c r="AE22" s="4"/>
      <c r="AF22" s="4"/>
      <c r="AG22" s="5"/>
      <c r="AH22" s="4"/>
      <c r="AI22" s="4"/>
      <c r="AJ22" s="5"/>
      <c r="AK22" s="4"/>
      <c r="AL22" s="4"/>
      <c r="AM22" s="26">
        <f t="shared" si="0"/>
        <v>13925886.43</v>
      </c>
      <c r="AN22" s="26"/>
    </row>
    <row r="23" spans="1:40" s="7" customFormat="1" x14ac:dyDescent="0.25">
      <c r="A23" s="7" t="s">
        <v>28</v>
      </c>
      <c r="B23" s="7" t="s">
        <v>13</v>
      </c>
      <c r="C23" s="5">
        <v>1046450.73</v>
      </c>
      <c r="D23" s="4">
        <v>150</v>
      </c>
      <c r="E23" s="4">
        <v>3</v>
      </c>
      <c r="F23" s="5">
        <v>1134944.23</v>
      </c>
      <c r="G23" s="4">
        <v>150</v>
      </c>
      <c r="H23" s="4">
        <v>3</v>
      </c>
      <c r="I23" s="4">
        <v>919247.37</v>
      </c>
      <c r="J23" s="4">
        <v>150</v>
      </c>
      <c r="K23" s="4">
        <v>3</v>
      </c>
      <c r="L23" s="5">
        <v>922459.25</v>
      </c>
      <c r="M23" s="4">
        <v>150</v>
      </c>
      <c r="N23" s="4">
        <v>3</v>
      </c>
      <c r="O23" s="5">
        <v>981341.00999999989</v>
      </c>
      <c r="P23" s="4">
        <v>147</v>
      </c>
      <c r="Q23" s="4">
        <v>3</v>
      </c>
      <c r="R23" s="5">
        <v>1001709.6499999999</v>
      </c>
      <c r="S23" s="4">
        <v>150</v>
      </c>
      <c r="T23" s="4">
        <v>3</v>
      </c>
      <c r="U23" s="5"/>
      <c r="V23" s="4"/>
      <c r="W23" s="4"/>
      <c r="X23" s="5"/>
      <c r="Y23" s="4"/>
      <c r="Z23" s="4"/>
      <c r="AA23" s="5"/>
      <c r="AB23" s="4"/>
      <c r="AC23" s="4"/>
      <c r="AD23" s="5"/>
      <c r="AE23" s="4"/>
      <c r="AF23" s="4"/>
      <c r="AG23" s="5"/>
      <c r="AH23" s="4"/>
      <c r="AI23" s="4"/>
      <c r="AJ23" s="5"/>
      <c r="AK23" s="4"/>
      <c r="AL23" s="4"/>
      <c r="AM23" s="26">
        <f t="shared" si="0"/>
        <v>6006152.2400000002</v>
      </c>
      <c r="AN23" s="26"/>
    </row>
    <row r="24" spans="1:40" s="7" customFormat="1" x14ac:dyDescent="0.25">
      <c r="A24" s="8" t="s">
        <v>32</v>
      </c>
      <c r="B24" s="7" t="s">
        <v>13</v>
      </c>
      <c r="C24" s="5">
        <v>2121811.56</v>
      </c>
      <c r="D24" s="4">
        <v>234</v>
      </c>
      <c r="E24" s="4">
        <v>8</v>
      </c>
      <c r="F24" s="5">
        <v>2101481.38</v>
      </c>
      <c r="G24" s="4">
        <v>234</v>
      </c>
      <c r="H24" s="4">
        <v>8</v>
      </c>
      <c r="I24" s="4">
        <v>1946288.59</v>
      </c>
      <c r="J24" s="4">
        <v>234</v>
      </c>
      <c r="K24" s="4">
        <v>8</v>
      </c>
      <c r="L24" s="5">
        <v>2002553.1199999999</v>
      </c>
      <c r="M24" s="4">
        <v>234</v>
      </c>
      <c r="N24" s="4">
        <v>8</v>
      </c>
      <c r="O24" s="5">
        <v>1975324.16</v>
      </c>
      <c r="P24" s="4">
        <v>234</v>
      </c>
      <c r="Q24" s="4">
        <v>8</v>
      </c>
      <c r="R24" s="5">
        <v>2253588.2799999998</v>
      </c>
      <c r="S24" s="4">
        <v>234</v>
      </c>
      <c r="T24" s="4">
        <v>8</v>
      </c>
      <c r="U24" s="5"/>
      <c r="V24" s="4"/>
      <c r="W24" s="4"/>
      <c r="X24" s="5"/>
      <c r="Y24" s="4"/>
      <c r="Z24" s="4"/>
      <c r="AA24" s="5"/>
      <c r="AB24" s="4"/>
      <c r="AC24" s="4"/>
      <c r="AD24" s="5"/>
      <c r="AE24" s="4"/>
      <c r="AF24" s="4"/>
      <c r="AG24" s="5"/>
      <c r="AH24" s="4"/>
      <c r="AI24" s="4"/>
      <c r="AJ24" s="5"/>
      <c r="AK24" s="4"/>
      <c r="AL24" s="4"/>
      <c r="AM24" s="26">
        <f t="shared" si="0"/>
        <v>12401047.089999998</v>
      </c>
      <c r="AN24" s="26"/>
    </row>
    <row r="25" spans="1:40" s="7" customFormat="1" x14ac:dyDescent="0.25">
      <c r="A25" s="8" t="s">
        <v>38</v>
      </c>
      <c r="B25" s="7" t="s">
        <v>13</v>
      </c>
      <c r="C25" s="5">
        <v>5250372.78</v>
      </c>
      <c r="D25" s="4">
        <v>658</v>
      </c>
      <c r="E25" s="4">
        <v>11</v>
      </c>
      <c r="F25" s="5">
        <v>5555913.8700000001</v>
      </c>
      <c r="G25" s="4">
        <v>662</v>
      </c>
      <c r="H25" s="4">
        <v>11</v>
      </c>
      <c r="I25" s="4">
        <v>5038305.3800000008</v>
      </c>
      <c r="J25" s="4">
        <v>662</v>
      </c>
      <c r="K25" s="4">
        <v>11</v>
      </c>
      <c r="L25" s="5">
        <v>5251098.8499999996</v>
      </c>
      <c r="M25" s="4">
        <v>662</v>
      </c>
      <c r="N25" s="4">
        <v>11</v>
      </c>
      <c r="O25" s="5">
        <v>5140297.82</v>
      </c>
      <c r="P25" s="4">
        <v>662</v>
      </c>
      <c r="Q25" s="4">
        <v>11</v>
      </c>
      <c r="R25" s="5">
        <v>5107984.66</v>
      </c>
      <c r="S25" s="4">
        <v>662</v>
      </c>
      <c r="T25" s="4">
        <v>11</v>
      </c>
      <c r="U25" s="5"/>
      <c r="V25" s="4"/>
      <c r="W25" s="4"/>
      <c r="X25" s="5"/>
      <c r="Y25" s="4"/>
      <c r="Z25" s="4"/>
      <c r="AA25" s="5"/>
      <c r="AB25" s="4"/>
      <c r="AC25" s="4"/>
      <c r="AD25" s="5"/>
      <c r="AE25" s="4"/>
      <c r="AF25" s="4"/>
      <c r="AG25" s="5"/>
      <c r="AH25" s="4"/>
      <c r="AI25" s="4"/>
      <c r="AJ25" s="5"/>
      <c r="AK25" s="4"/>
      <c r="AL25" s="4"/>
      <c r="AM25" s="26">
        <f t="shared" si="0"/>
        <v>31343973.360000003</v>
      </c>
      <c r="AN25" s="26"/>
    </row>
    <row r="26" spans="1:40" s="7" customFormat="1" x14ac:dyDescent="0.25">
      <c r="A26" s="8" t="s">
        <v>39</v>
      </c>
      <c r="B26" s="7" t="s">
        <v>13</v>
      </c>
      <c r="C26" s="5">
        <v>5569642.0599999996</v>
      </c>
      <c r="D26" s="4">
        <v>651</v>
      </c>
      <c r="E26" s="4">
        <v>14</v>
      </c>
      <c r="F26" s="5">
        <v>6068199.6800000016</v>
      </c>
      <c r="G26" s="4">
        <v>652</v>
      </c>
      <c r="H26" s="4">
        <v>14</v>
      </c>
      <c r="I26" s="4">
        <v>5499455.7999999998</v>
      </c>
      <c r="J26" s="4">
        <v>652</v>
      </c>
      <c r="K26" s="4">
        <v>14</v>
      </c>
      <c r="L26" s="5">
        <v>5655642.7400000002</v>
      </c>
      <c r="M26" s="4">
        <v>652</v>
      </c>
      <c r="N26" s="4">
        <v>14</v>
      </c>
      <c r="O26" s="5">
        <v>5750983.7599999988</v>
      </c>
      <c r="P26" s="4">
        <v>651</v>
      </c>
      <c r="Q26" s="4">
        <v>14</v>
      </c>
      <c r="R26" s="5">
        <v>5774960.0699999994</v>
      </c>
      <c r="S26" s="4">
        <v>651</v>
      </c>
      <c r="T26" s="4">
        <v>14</v>
      </c>
      <c r="U26" s="5"/>
      <c r="V26" s="4"/>
      <c r="W26" s="4"/>
      <c r="X26" s="5"/>
      <c r="Y26" s="4"/>
      <c r="Z26" s="4"/>
      <c r="AA26" s="5"/>
      <c r="AB26" s="4"/>
      <c r="AC26" s="4"/>
      <c r="AD26" s="5"/>
      <c r="AE26" s="4"/>
      <c r="AF26" s="4"/>
      <c r="AG26" s="5"/>
      <c r="AH26" s="4"/>
      <c r="AI26" s="4"/>
      <c r="AJ26" s="5"/>
      <c r="AK26" s="4"/>
      <c r="AL26" s="4"/>
      <c r="AM26" s="26">
        <f t="shared" si="0"/>
        <v>34318884.109999999</v>
      </c>
      <c r="AN26" s="26"/>
    </row>
    <row r="27" spans="1:40" s="7" customFormat="1" x14ac:dyDescent="0.25">
      <c r="A27" s="8" t="s">
        <v>41</v>
      </c>
      <c r="B27" s="7" t="s">
        <v>13</v>
      </c>
      <c r="C27" s="5">
        <v>921059.76000000013</v>
      </c>
      <c r="D27" s="4">
        <v>159</v>
      </c>
      <c r="E27" s="4">
        <v>4</v>
      </c>
      <c r="F27" s="5">
        <v>880307.38</v>
      </c>
      <c r="G27" s="4">
        <v>159</v>
      </c>
      <c r="H27" s="4">
        <v>4</v>
      </c>
      <c r="I27" s="4">
        <v>812033.06</v>
      </c>
      <c r="J27" s="4">
        <v>159</v>
      </c>
      <c r="K27" s="4">
        <v>4</v>
      </c>
      <c r="L27" s="5">
        <v>805308.35000000009</v>
      </c>
      <c r="M27" s="4">
        <v>159</v>
      </c>
      <c r="N27" s="4">
        <v>4</v>
      </c>
      <c r="O27" s="5">
        <v>821207.1</v>
      </c>
      <c r="P27" s="4">
        <v>159</v>
      </c>
      <c r="Q27" s="4">
        <v>4</v>
      </c>
      <c r="R27" s="5">
        <v>788725.84000000008</v>
      </c>
      <c r="S27" s="4">
        <v>159</v>
      </c>
      <c r="T27" s="4">
        <v>4</v>
      </c>
      <c r="U27" s="5"/>
      <c r="V27" s="4"/>
      <c r="W27" s="4"/>
      <c r="X27" s="5"/>
      <c r="Y27" s="4"/>
      <c r="Z27" s="4"/>
      <c r="AA27" s="5"/>
      <c r="AB27" s="4"/>
      <c r="AC27" s="4"/>
      <c r="AD27" s="5"/>
      <c r="AE27" s="4"/>
      <c r="AF27" s="4"/>
      <c r="AG27" s="5"/>
      <c r="AH27" s="4"/>
      <c r="AI27" s="4"/>
      <c r="AJ27" s="5"/>
      <c r="AK27" s="4"/>
      <c r="AL27" s="4"/>
      <c r="AM27" s="26">
        <f t="shared" si="0"/>
        <v>5028641.49</v>
      </c>
      <c r="AN27" s="26"/>
    </row>
    <row r="28" spans="1:40" s="7" customFormat="1" x14ac:dyDescent="0.25">
      <c r="A28" s="8" t="s">
        <v>43</v>
      </c>
      <c r="B28" s="7" t="s">
        <v>13</v>
      </c>
      <c r="C28" s="5">
        <v>3775246.62</v>
      </c>
      <c r="D28" s="4">
        <v>329</v>
      </c>
      <c r="E28" s="4">
        <v>8</v>
      </c>
      <c r="F28" s="5">
        <v>4014513.2000000011</v>
      </c>
      <c r="G28" s="4">
        <v>329</v>
      </c>
      <c r="H28" s="4">
        <v>8</v>
      </c>
      <c r="I28" s="4">
        <v>3692094.75</v>
      </c>
      <c r="J28" s="4">
        <v>329</v>
      </c>
      <c r="K28" s="4">
        <v>8</v>
      </c>
      <c r="L28" s="5">
        <v>3611766.0200000005</v>
      </c>
      <c r="M28" s="4">
        <v>329</v>
      </c>
      <c r="N28" s="4">
        <v>8</v>
      </c>
      <c r="O28" s="5">
        <v>3517129.6199999996</v>
      </c>
      <c r="P28" s="4">
        <v>329</v>
      </c>
      <c r="Q28" s="4">
        <v>8</v>
      </c>
      <c r="R28" s="5">
        <v>3821091.2100000004</v>
      </c>
      <c r="S28" s="4">
        <v>327</v>
      </c>
      <c r="T28" s="4">
        <v>8</v>
      </c>
      <c r="U28" s="5"/>
      <c r="V28" s="4"/>
      <c r="W28" s="4"/>
      <c r="X28" s="5"/>
      <c r="Y28" s="4"/>
      <c r="Z28" s="4"/>
      <c r="AA28" s="5"/>
      <c r="AB28" s="4"/>
      <c r="AC28" s="4"/>
      <c r="AD28" s="5"/>
      <c r="AE28" s="4"/>
      <c r="AF28" s="4"/>
      <c r="AG28" s="5"/>
      <c r="AH28" s="4"/>
      <c r="AI28" s="4"/>
      <c r="AJ28" s="5"/>
      <c r="AK28" s="4"/>
      <c r="AL28" s="4"/>
      <c r="AM28" s="26">
        <f t="shared" si="0"/>
        <v>22431841.420000002</v>
      </c>
      <c r="AN28" s="26"/>
    </row>
    <row r="29" spans="1:40" s="7" customFormat="1" x14ac:dyDescent="0.25">
      <c r="A29" s="8" t="s">
        <v>45</v>
      </c>
      <c r="B29" s="7" t="s">
        <v>13</v>
      </c>
      <c r="C29" s="5">
        <v>3573651.9299999997</v>
      </c>
      <c r="D29" s="4">
        <v>281</v>
      </c>
      <c r="E29" s="4">
        <v>8</v>
      </c>
      <c r="F29" s="5">
        <v>3534978.4099999997</v>
      </c>
      <c r="G29" s="4">
        <v>281</v>
      </c>
      <c r="H29" s="4">
        <v>8</v>
      </c>
      <c r="I29" s="4">
        <v>3104892.2</v>
      </c>
      <c r="J29" s="4">
        <v>281</v>
      </c>
      <c r="K29" s="4">
        <v>8</v>
      </c>
      <c r="L29" s="5">
        <v>3404163.38</v>
      </c>
      <c r="M29" s="4">
        <v>281</v>
      </c>
      <c r="N29" s="4">
        <v>8</v>
      </c>
      <c r="O29" s="5">
        <v>3263991.32</v>
      </c>
      <c r="P29" s="4">
        <v>281</v>
      </c>
      <c r="Q29" s="4">
        <v>8</v>
      </c>
      <c r="R29" s="5">
        <v>3061860.12</v>
      </c>
      <c r="S29" s="4">
        <v>281</v>
      </c>
      <c r="T29" s="4">
        <v>8</v>
      </c>
      <c r="U29" s="5"/>
      <c r="V29" s="4"/>
      <c r="W29" s="4"/>
      <c r="X29" s="5"/>
      <c r="Y29" s="4"/>
      <c r="Z29" s="4"/>
      <c r="AA29" s="5"/>
      <c r="AB29" s="4"/>
      <c r="AC29" s="4"/>
      <c r="AD29" s="5"/>
      <c r="AE29" s="4"/>
      <c r="AF29" s="4"/>
      <c r="AG29" s="5"/>
      <c r="AH29" s="4"/>
      <c r="AI29" s="4"/>
      <c r="AJ29" s="5"/>
      <c r="AK29" s="4"/>
      <c r="AL29" s="4"/>
      <c r="AM29" s="26">
        <f t="shared" si="0"/>
        <v>19943537.359999999</v>
      </c>
      <c r="AN29" s="26"/>
    </row>
    <row r="30" spans="1:40" s="7" customFormat="1" x14ac:dyDescent="0.25">
      <c r="A30" s="8" t="s">
        <v>47</v>
      </c>
      <c r="B30" s="7" t="s">
        <v>13</v>
      </c>
      <c r="C30" s="5">
        <v>2581381.17</v>
      </c>
      <c r="D30" s="4">
        <v>331</v>
      </c>
      <c r="E30" s="4">
        <v>10</v>
      </c>
      <c r="F30" s="5">
        <v>2560755.9300000002</v>
      </c>
      <c r="G30" s="4">
        <v>332</v>
      </c>
      <c r="H30" s="4">
        <v>10</v>
      </c>
      <c r="I30" s="4">
        <v>2554927.25</v>
      </c>
      <c r="J30" s="4">
        <v>332</v>
      </c>
      <c r="K30" s="4">
        <v>10</v>
      </c>
      <c r="L30" s="5">
        <v>2657813.84</v>
      </c>
      <c r="M30" s="4">
        <v>332</v>
      </c>
      <c r="N30" s="4">
        <v>10</v>
      </c>
      <c r="O30" s="5">
        <v>2584606.12</v>
      </c>
      <c r="P30" s="4">
        <v>332</v>
      </c>
      <c r="Q30" s="4">
        <v>10</v>
      </c>
      <c r="R30" s="5">
        <v>2747713.15</v>
      </c>
      <c r="S30" s="4">
        <v>332</v>
      </c>
      <c r="T30" s="4">
        <v>10</v>
      </c>
      <c r="U30" s="5"/>
      <c r="V30" s="4"/>
      <c r="W30" s="4"/>
      <c r="X30" s="5"/>
      <c r="Y30" s="4"/>
      <c r="Z30" s="4"/>
      <c r="AA30" s="5"/>
      <c r="AB30" s="4"/>
      <c r="AC30" s="4"/>
      <c r="AD30" s="5"/>
      <c r="AE30" s="4"/>
      <c r="AF30" s="4"/>
      <c r="AG30" s="5"/>
      <c r="AH30" s="4"/>
      <c r="AI30" s="4"/>
      <c r="AJ30" s="5"/>
      <c r="AK30" s="4"/>
      <c r="AL30" s="4"/>
      <c r="AM30" s="26">
        <f t="shared" si="0"/>
        <v>15687197.459999999</v>
      </c>
      <c r="AN30" s="26"/>
    </row>
    <row r="31" spans="1:40" s="7" customFormat="1" x14ac:dyDescent="0.25">
      <c r="A31" s="8" t="s">
        <v>49</v>
      </c>
      <c r="B31" s="7" t="s">
        <v>13</v>
      </c>
      <c r="C31" s="5">
        <v>1662530.15</v>
      </c>
      <c r="D31" s="4">
        <v>213</v>
      </c>
      <c r="E31" s="4">
        <v>5</v>
      </c>
      <c r="F31" s="5">
        <v>1692548.8</v>
      </c>
      <c r="G31" s="4">
        <v>213</v>
      </c>
      <c r="H31" s="4">
        <v>5</v>
      </c>
      <c r="I31" s="4">
        <v>1664942.9200000002</v>
      </c>
      <c r="J31" s="4">
        <v>213</v>
      </c>
      <c r="K31" s="4">
        <v>5</v>
      </c>
      <c r="L31" s="5">
        <v>1719338.38</v>
      </c>
      <c r="M31" s="4">
        <v>213</v>
      </c>
      <c r="N31" s="4">
        <v>5</v>
      </c>
      <c r="O31" s="5">
        <v>1850120.08</v>
      </c>
      <c r="P31" s="4">
        <v>205</v>
      </c>
      <c r="Q31" s="4">
        <v>5</v>
      </c>
      <c r="R31" s="5">
        <v>1704943.14</v>
      </c>
      <c r="S31" s="4">
        <v>213</v>
      </c>
      <c r="T31" s="4">
        <v>5</v>
      </c>
      <c r="U31" s="5"/>
      <c r="V31" s="4"/>
      <c r="W31" s="4"/>
      <c r="X31" s="5"/>
      <c r="Y31" s="4"/>
      <c r="Z31" s="4"/>
      <c r="AA31" s="5"/>
      <c r="AB31" s="4"/>
      <c r="AC31" s="4"/>
      <c r="AD31" s="5"/>
      <c r="AE31" s="4"/>
      <c r="AF31" s="4"/>
      <c r="AG31" s="5"/>
      <c r="AH31" s="4"/>
      <c r="AI31" s="4"/>
      <c r="AJ31" s="5"/>
      <c r="AK31" s="4"/>
      <c r="AL31" s="4"/>
      <c r="AM31" s="26">
        <f t="shared" si="0"/>
        <v>10294423.470000001</v>
      </c>
      <c r="AN31" s="26"/>
    </row>
    <row r="32" spans="1:40" s="7" customFormat="1" x14ac:dyDescent="0.25">
      <c r="A32" s="8" t="s">
        <v>51</v>
      </c>
      <c r="B32" s="7" t="s">
        <v>13</v>
      </c>
      <c r="C32" s="5">
        <v>4440561.88</v>
      </c>
      <c r="D32" s="4">
        <v>522</v>
      </c>
      <c r="E32" s="4">
        <v>13</v>
      </c>
      <c r="F32" s="5">
        <v>4488584.9300000006</v>
      </c>
      <c r="G32" s="4">
        <v>522</v>
      </c>
      <c r="H32" s="4">
        <v>13</v>
      </c>
      <c r="I32" s="4">
        <v>4193884.26</v>
      </c>
      <c r="J32" s="4">
        <v>522</v>
      </c>
      <c r="K32" s="4">
        <v>13</v>
      </c>
      <c r="L32" s="5">
        <v>4301415.5</v>
      </c>
      <c r="M32" s="4">
        <v>451</v>
      </c>
      <c r="N32" s="4">
        <v>12</v>
      </c>
      <c r="O32" s="5">
        <v>4187146.95</v>
      </c>
      <c r="P32" s="4">
        <v>452</v>
      </c>
      <c r="Q32" s="4">
        <v>12</v>
      </c>
      <c r="R32" s="5">
        <v>4319684.7700000005</v>
      </c>
      <c r="S32" s="4">
        <v>496</v>
      </c>
      <c r="T32" s="4">
        <v>13</v>
      </c>
      <c r="U32" s="5"/>
      <c r="V32" s="4"/>
      <c r="W32" s="4"/>
      <c r="X32" s="5"/>
      <c r="Y32" s="4"/>
      <c r="Z32" s="4"/>
      <c r="AA32" s="5"/>
      <c r="AB32" s="4"/>
      <c r="AC32" s="4"/>
      <c r="AD32" s="5"/>
      <c r="AE32" s="4"/>
      <c r="AF32" s="4"/>
      <c r="AG32" s="5"/>
      <c r="AH32" s="4"/>
      <c r="AI32" s="4"/>
      <c r="AJ32" s="5"/>
      <c r="AK32" s="4"/>
      <c r="AL32" s="4"/>
      <c r="AM32" s="26">
        <f t="shared" si="0"/>
        <v>25931278.289999999</v>
      </c>
      <c r="AN32" s="26"/>
    </row>
    <row r="33" spans="1:40" s="7" customFormat="1" x14ac:dyDescent="0.25">
      <c r="A33" s="8" t="s">
        <v>53</v>
      </c>
      <c r="B33" s="7" t="s">
        <v>13</v>
      </c>
      <c r="C33" s="5">
        <v>357688.51999999996</v>
      </c>
      <c r="D33" s="4">
        <v>89</v>
      </c>
      <c r="E33" s="4">
        <v>3</v>
      </c>
      <c r="F33" s="5">
        <v>416017.57999999996</v>
      </c>
      <c r="G33" s="4">
        <v>89</v>
      </c>
      <c r="H33" s="4">
        <v>3</v>
      </c>
      <c r="I33" s="4">
        <v>403454.27</v>
      </c>
      <c r="J33" s="4">
        <v>89</v>
      </c>
      <c r="K33" s="4">
        <v>3</v>
      </c>
      <c r="L33" s="5">
        <v>384937.67</v>
      </c>
      <c r="M33" s="4">
        <v>89</v>
      </c>
      <c r="N33" s="4">
        <v>3</v>
      </c>
      <c r="O33" s="5">
        <v>425898.04000000004</v>
      </c>
      <c r="P33" s="4">
        <v>89</v>
      </c>
      <c r="Q33" s="4">
        <v>3</v>
      </c>
      <c r="R33" s="5">
        <v>460765.82</v>
      </c>
      <c r="S33" s="4">
        <v>89</v>
      </c>
      <c r="T33" s="4">
        <v>3</v>
      </c>
      <c r="U33" s="5"/>
      <c r="V33" s="4"/>
      <c r="W33" s="4"/>
      <c r="X33" s="5"/>
      <c r="Y33" s="4"/>
      <c r="Z33" s="4"/>
      <c r="AA33" s="5"/>
      <c r="AB33" s="4"/>
      <c r="AC33" s="4"/>
      <c r="AD33" s="5"/>
      <c r="AE33" s="4"/>
      <c r="AF33" s="4"/>
      <c r="AG33" s="5"/>
      <c r="AH33" s="4"/>
      <c r="AI33" s="4"/>
      <c r="AJ33" s="5"/>
      <c r="AK33" s="4"/>
      <c r="AL33" s="4"/>
      <c r="AM33" s="26">
        <f t="shared" si="0"/>
        <v>2448761.9</v>
      </c>
      <c r="AN33" s="26"/>
    </row>
    <row r="34" spans="1:40" x14ac:dyDescent="0.25">
      <c r="A34" s="8" t="s">
        <v>55</v>
      </c>
      <c r="B34" s="7" t="s">
        <v>13</v>
      </c>
      <c r="C34" s="5">
        <v>608975.71</v>
      </c>
      <c r="D34" s="4">
        <v>105</v>
      </c>
      <c r="E34" s="4">
        <v>4</v>
      </c>
      <c r="F34" s="5">
        <v>656316.56000000006</v>
      </c>
      <c r="G34" s="4">
        <v>105</v>
      </c>
      <c r="H34" s="4">
        <v>4</v>
      </c>
      <c r="I34" s="4">
        <v>655686.40999999992</v>
      </c>
      <c r="J34" s="4">
        <v>105</v>
      </c>
      <c r="K34" s="4">
        <v>4</v>
      </c>
      <c r="L34" s="5">
        <v>615865.40999999992</v>
      </c>
      <c r="M34" s="4">
        <v>105</v>
      </c>
      <c r="N34" s="4">
        <v>4</v>
      </c>
      <c r="O34" s="5">
        <v>680083.45</v>
      </c>
      <c r="P34" s="4">
        <v>105</v>
      </c>
      <c r="Q34" s="4">
        <v>4</v>
      </c>
      <c r="R34" s="5">
        <v>578298.51</v>
      </c>
      <c r="S34" s="4">
        <v>105</v>
      </c>
      <c r="T34" s="4">
        <v>4</v>
      </c>
      <c r="U34" s="5"/>
      <c r="V34" s="4"/>
      <c r="W34" s="4"/>
      <c r="X34" s="5"/>
      <c r="Y34" s="4"/>
      <c r="Z34" s="4"/>
      <c r="AA34" s="5"/>
      <c r="AB34" s="4"/>
      <c r="AC34" s="4"/>
      <c r="AD34" s="5"/>
      <c r="AE34" s="4"/>
      <c r="AF34" s="4"/>
      <c r="AG34" s="5"/>
      <c r="AH34" s="4"/>
      <c r="AI34" s="4"/>
      <c r="AJ34" s="5"/>
      <c r="AK34" s="4"/>
      <c r="AL34" s="4"/>
      <c r="AM34" s="26">
        <f t="shared" si="0"/>
        <v>3795226.05</v>
      </c>
      <c r="AN34" s="26"/>
    </row>
    <row r="35" spans="1:40" x14ac:dyDescent="0.25">
      <c r="A35" s="8" t="s">
        <v>57</v>
      </c>
      <c r="B35" s="7" t="s">
        <v>13</v>
      </c>
      <c r="C35" s="5">
        <v>772295.98</v>
      </c>
      <c r="D35" s="4">
        <v>103</v>
      </c>
      <c r="E35" s="4">
        <v>3</v>
      </c>
      <c r="F35" s="5">
        <v>832448.63</v>
      </c>
      <c r="G35" s="4">
        <v>103</v>
      </c>
      <c r="H35" s="4">
        <v>3</v>
      </c>
      <c r="I35" s="4">
        <v>848845.95</v>
      </c>
      <c r="J35" s="4">
        <v>103</v>
      </c>
      <c r="K35" s="4">
        <v>3</v>
      </c>
      <c r="L35" s="5">
        <v>823268.62999999989</v>
      </c>
      <c r="M35" s="4">
        <v>103</v>
      </c>
      <c r="N35" s="4">
        <v>3</v>
      </c>
      <c r="O35" s="5">
        <v>802805.57000000007</v>
      </c>
      <c r="P35" s="4">
        <v>103</v>
      </c>
      <c r="Q35" s="4">
        <v>3</v>
      </c>
      <c r="R35" s="5">
        <v>877408.14</v>
      </c>
      <c r="S35" s="4">
        <v>103</v>
      </c>
      <c r="T35" s="4">
        <v>3</v>
      </c>
      <c r="U35" s="5"/>
      <c r="V35" s="4"/>
      <c r="W35" s="4"/>
      <c r="X35" s="5"/>
      <c r="Y35" s="4"/>
      <c r="Z35" s="4"/>
      <c r="AA35" s="5"/>
      <c r="AB35" s="4"/>
      <c r="AC35" s="4"/>
      <c r="AD35" s="5"/>
      <c r="AE35" s="4"/>
      <c r="AF35" s="4"/>
      <c r="AG35" s="5"/>
      <c r="AH35" s="4"/>
      <c r="AI35" s="4"/>
      <c r="AJ35" s="5"/>
      <c r="AK35" s="4"/>
      <c r="AL35" s="4"/>
      <c r="AM35" s="26">
        <f t="shared" si="0"/>
        <v>4957072.8999999994</v>
      </c>
      <c r="AN35" s="26"/>
    </row>
    <row r="36" spans="1:40" x14ac:dyDescent="0.25">
      <c r="A36" s="8" t="s">
        <v>59</v>
      </c>
      <c r="B36" s="7" t="s">
        <v>13</v>
      </c>
      <c r="C36" s="5">
        <v>1118918.6099999999</v>
      </c>
      <c r="D36" s="4">
        <v>153</v>
      </c>
      <c r="E36" s="4">
        <v>3</v>
      </c>
      <c r="F36" s="5">
        <v>1110166.9100000001</v>
      </c>
      <c r="G36" s="4">
        <v>153</v>
      </c>
      <c r="H36" s="4">
        <v>3</v>
      </c>
      <c r="I36" s="4">
        <v>1027136.39</v>
      </c>
      <c r="J36" s="4">
        <v>153</v>
      </c>
      <c r="K36" s="4">
        <v>3</v>
      </c>
      <c r="L36" s="5">
        <v>1232126.23</v>
      </c>
      <c r="M36" s="4">
        <v>153</v>
      </c>
      <c r="N36" s="4">
        <v>3</v>
      </c>
      <c r="O36" s="5">
        <v>1152340.8700000001</v>
      </c>
      <c r="P36" s="4">
        <v>153</v>
      </c>
      <c r="Q36" s="4">
        <v>3</v>
      </c>
      <c r="R36" s="5">
        <v>1104708.23</v>
      </c>
      <c r="S36" s="4">
        <v>153</v>
      </c>
      <c r="T36" s="4">
        <v>3</v>
      </c>
      <c r="U36" s="5"/>
      <c r="V36" s="4"/>
      <c r="W36" s="4"/>
      <c r="X36" s="5"/>
      <c r="Y36" s="4"/>
      <c r="Z36" s="4"/>
      <c r="AA36" s="5"/>
      <c r="AB36" s="4"/>
      <c r="AC36" s="4"/>
      <c r="AD36" s="5"/>
      <c r="AE36" s="4"/>
      <c r="AF36" s="4"/>
      <c r="AG36" s="5"/>
      <c r="AH36" s="4"/>
      <c r="AI36" s="4"/>
      <c r="AJ36" s="5"/>
      <c r="AK36" s="4"/>
      <c r="AL36" s="4"/>
      <c r="AM36" s="26">
        <f t="shared" si="0"/>
        <v>6745397.2400000002</v>
      </c>
      <c r="AN36" s="26"/>
    </row>
    <row r="37" spans="1:40" x14ac:dyDescent="0.25">
      <c r="A37" s="8" t="s">
        <v>61</v>
      </c>
      <c r="B37" s="7" t="s">
        <v>13</v>
      </c>
      <c r="C37" s="5">
        <v>1720336.73</v>
      </c>
      <c r="D37" s="4">
        <v>238</v>
      </c>
      <c r="E37" s="4">
        <v>4</v>
      </c>
      <c r="F37" s="5">
        <v>1840336.6800000002</v>
      </c>
      <c r="G37" s="4">
        <v>237</v>
      </c>
      <c r="H37" s="4">
        <v>4</v>
      </c>
      <c r="I37" s="4">
        <v>1818799.7999999998</v>
      </c>
      <c r="J37" s="4">
        <v>238</v>
      </c>
      <c r="K37" s="4">
        <v>4</v>
      </c>
      <c r="L37" s="5">
        <v>1913810.7399999998</v>
      </c>
      <c r="M37" s="4">
        <v>238</v>
      </c>
      <c r="N37" s="4">
        <v>4</v>
      </c>
      <c r="O37" s="5">
        <v>1934616.77</v>
      </c>
      <c r="P37" s="4">
        <v>238</v>
      </c>
      <c r="Q37" s="4">
        <v>4</v>
      </c>
      <c r="R37" s="5">
        <v>1863256</v>
      </c>
      <c r="S37" s="4">
        <v>238</v>
      </c>
      <c r="T37" s="4">
        <v>4</v>
      </c>
      <c r="U37" s="5"/>
      <c r="V37" s="4"/>
      <c r="W37" s="4"/>
      <c r="X37" s="5"/>
      <c r="Y37" s="4"/>
      <c r="Z37" s="4"/>
      <c r="AA37" s="5"/>
      <c r="AB37" s="4"/>
      <c r="AC37" s="4"/>
      <c r="AD37" s="5"/>
      <c r="AE37" s="4"/>
      <c r="AF37" s="4"/>
      <c r="AG37" s="5"/>
      <c r="AH37" s="4"/>
      <c r="AI37" s="4"/>
      <c r="AJ37" s="5"/>
      <c r="AK37" s="4"/>
      <c r="AL37" s="4"/>
      <c r="AM37" s="26">
        <f t="shared" si="0"/>
        <v>11091156.719999999</v>
      </c>
      <c r="AN37" s="26"/>
    </row>
    <row r="38" spans="1:40" x14ac:dyDescent="0.25">
      <c r="A38" s="8" t="s">
        <v>63</v>
      </c>
      <c r="B38" s="7" t="s">
        <v>13</v>
      </c>
      <c r="C38" s="5">
        <v>895693.13</v>
      </c>
      <c r="D38" s="4">
        <v>154</v>
      </c>
      <c r="E38" s="4">
        <v>4</v>
      </c>
      <c r="F38" s="5">
        <v>937429.88</v>
      </c>
      <c r="G38" s="4">
        <v>154</v>
      </c>
      <c r="H38" s="4">
        <v>4</v>
      </c>
      <c r="I38" s="4">
        <v>932713.31</v>
      </c>
      <c r="J38" s="4">
        <v>154</v>
      </c>
      <c r="K38" s="4">
        <v>4</v>
      </c>
      <c r="L38" s="5">
        <v>843076.24</v>
      </c>
      <c r="M38" s="4">
        <v>154</v>
      </c>
      <c r="N38" s="4">
        <v>4</v>
      </c>
      <c r="O38" s="5">
        <v>907513.84000000008</v>
      </c>
      <c r="P38" s="4">
        <v>154</v>
      </c>
      <c r="Q38" s="4">
        <v>4</v>
      </c>
      <c r="R38" s="5">
        <v>905375.65</v>
      </c>
      <c r="S38" s="4">
        <v>154</v>
      </c>
      <c r="T38" s="4">
        <v>4</v>
      </c>
      <c r="U38" s="5"/>
      <c r="V38" s="4"/>
      <c r="W38" s="4"/>
      <c r="X38" s="5"/>
      <c r="Y38" s="4"/>
      <c r="Z38" s="4"/>
      <c r="AA38" s="5"/>
      <c r="AB38" s="4"/>
      <c r="AC38" s="4"/>
      <c r="AD38" s="5"/>
      <c r="AE38" s="4"/>
      <c r="AF38" s="4"/>
      <c r="AG38" s="5"/>
      <c r="AH38" s="4"/>
      <c r="AI38" s="4"/>
      <c r="AJ38" s="5"/>
      <c r="AK38" s="4"/>
      <c r="AL38" s="4"/>
      <c r="AM38" s="26">
        <f t="shared" si="0"/>
        <v>5421802.0500000007</v>
      </c>
      <c r="AN38" s="26"/>
    </row>
    <row r="39" spans="1:40" x14ac:dyDescent="0.25">
      <c r="A39" s="8" t="s">
        <v>64</v>
      </c>
      <c r="B39" s="7" t="s">
        <v>11</v>
      </c>
      <c r="C39" s="5">
        <v>8792426.2600000016</v>
      </c>
      <c r="D39" s="4">
        <v>752</v>
      </c>
      <c r="E39" s="4">
        <v>10</v>
      </c>
      <c r="F39" s="5">
        <v>9190517.6900000013</v>
      </c>
      <c r="G39" s="4">
        <v>752</v>
      </c>
      <c r="H39" s="4">
        <v>10</v>
      </c>
      <c r="I39" s="4">
        <v>8248593.3800000008</v>
      </c>
      <c r="J39" s="4">
        <v>752</v>
      </c>
      <c r="K39" s="4">
        <v>10</v>
      </c>
      <c r="L39" s="5">
        <v>8019659.1300000008</v>
      </c>
      <c r="M39" s="4">
        <v>751</v>
      </c>
      <c r="N39" s="4">
        <v>10</v>
      </c>
      <c r="O39" s="5">
        <v>8017534.8300000001</v>
      </c>
      <c r="P39" s="4">
        <v>751</v>
      </c>
      <c r="Q39" s="4">
        <v>10</v>
      </c>
      <c r="R39" s="5">
        <v>8545442.6799999997</v>
      </c>
      <c r="S39" s="4">
        <v>751</v>
      </c>
      <c r="T39" s="4">
        <v>10</v>
      </c>
      <c r="U39" s="5"/>
      <c r="V39" s="4"/>
      <c r="W39" s="4"/>
      <c r="X39" s="5"/>
      <c r="Y39" s="4"/>
      <c r="Z39" s="4"/>
      <c r="AA39" s="5"/>
      <c r="AB39" s="4"/>
      <c r="AC39" s="4"/>
      <c r="AD39" s="5"/>
      <c r="AE39" s="4"/>
      <c r="AF39" s="4"/>
      <c r="AG39" s="5"/>
      <c r="AH39" s="4"/>
      <c r="AI39" s="4"/>
      <c r="AJ39" s="5"/>
      <c r="AK39" s="4"/>
      <c r="AL39" s="4"/>
      <c r="AM39" s="26">
        <f t="shared" si="0"/>
        <v>50814173.970000006</v>
      </c>
      <c r="AN39" s="26"/>
    </row>
    <row r="40" spans="1:40" x14ac:dyDescent="0.25">
      <c r="A40" s="7" t="s">
        <v>66</v>
      </c>
      <c r="B40" s="7" t="s">
        <v>11</v>
      </c>
      <c r="C40" s="5">
        <v>5622460.5099999998</v>
      </c>
      <c r="D40" s="4">
        <v>639</v>
      </c>
      <c r="E40" s="4">
        <v>12</v>
      </c>
      <c r="F40" s="5">
        <v>5796183.04</v>
      </c>
      <c r="G40" s="4">
        <v>639</v>
      </c>
      <c r="H40" s="4">
        <v>12</v>
      </c>
      <c r="I40" s="4">
        <v>5549584.0800000001</v>
      </c>
      <c r="J40" s="4">
        <v>639</v>
      </c>
      <c r="K40" s="4">
        <v>12</v>
      </c>
      <c r="L40" s="5">
        <v>5634872.2699999996</v>
      </c>
      <c r="M40" s="4">
        <v>639</v>
      </c>
      <c r="N40" s="4">
        <v>12</v>
      </c>
      <c r="O40" s="5">
        <v>5211569.97</v>
      </c>
      <c r="P40" s="4">
        <v>639</v>
      </c>
      <c r="Q40" s="4">
        <v>12</v>
      </c>
      <c r="R40" s="5">
        <v>5614982.75</v>
      </c>
      <c r="S40" s="4">
        <v>639</v>
      </c>
      <c r="T40" s="4">
        <v>12</v>
      </c>
      <c r="U40" s="5"/>
      <c r="V40" s="4"/>
      <c r="W40" s="4"/>
      <c r="X40" s="5"/>
      <c r="Y40" s="4"/>
      <c r="Z40" s="4"/>
      <c r="AA40" s="5"/>
      <c r="AB40" s="4"/>
      <c r="AC40" s="4"/>
      <c r="AD40" s="5"/>
      <c r="AE40" s="4"/>
      <c r="AF40" s="4"/>
      <c r="AG40" s="5"/>
      <c r="AH40" s="4"/>
      <c r="AI40" s="4"/>
      <c r="AJ40" s="5"/>
      <c r="AK40" s="4"/>
      <c r="AL40" s="4"/>
      <c r="AM40" s="26">
        <f t="shared" si="0"/>
        <v>33429652.620000001</v>
      </c>
      <c r="AN40" s="26"/>
    </row>
    <row r="41" spans="1:40" x14ac:dyDescent="0.25">
      <c r="A41" s="7" t="s">
        <v>67</v>
      </c>
      <c r="B41" s="7" t="s">
        <v>11</v>
      </c>
      <c r="C41" s="5">
        <v>7513458.209999999</v>
      </c>
      <c r="D41" s="4">
        <v>714</v>
      </c>
      <c r="E41" s="4">
        <v>11</v>
      </c>
      <c r="F41" s="5">
        <v>7460026.8399999999</v>
      </c>
      <c r="G41" s="4">
        <v>714</v>
      </c>
      <c r="H41" s="4">
        <v>11</v>
      </c>
      <c r="I41" s="4">
        <v>6713433.8099999996</v>
      </c>
      <c r="J41" s="4">
        <v>714</v>
      </c>
      <c r="K41" s="4">
        <v>11</v>
      </c>
      <c r="L41" s="5">
        <v>7066095.5700000003</v>
      </c>
      <c r="M41" s="4">
        <v>714</v>
      </c>
      <c r="N41" s="4">
        <v>11</v>
      </c>
      <c r="O41" s="5">
        <v>6678516.29</v>
      </c>
      <c r="P41" s="4">
        <v>714</v>
      </c>
      <c r="Q41" s="4">
        <v>11</v>
      </c>
      <c r="R41" s="5">
        <v>7233536.4200000009</v>
      </c>
      <c r="S41" s="4">
        <v>714</v>
      </c>
      <c r="T41" s="4">
        <v>11</v>
      </c>
      <c r="U41" s="5"/>
      <c r="V41" s="4"/>
      <c r="W41" s="4"/>
      <c r="X41" s="5"/>
      <c r="Y41" s="4"/>
      <c r="Z41" s="4"/>
      <c r="AA41" s="5"/>
      <c r="AB41" s="4"/>
      <c r="AC41" s="4"/>
      <c r="AD41" s="5"/>
      <c r="AE41" s="4"/>
      <c r="AF41" s="4"/>
      <c r="AG41" s="5"/>
      <c r="AH41" s="4"/>
      <c r="AI41" s="4"/>
      <c r="AJ41" s="5"/>
      <c r="AK41" s="4"/>
      <c r="AL41" s="4"/>
      <c r="AM41" s="26">
        <f t="shared" si="0"/>
        <v>42665067.140000001</v>
      </c>
      <c r="AN41" s="26"/>
    </row>
    <row r="42" spans="1:40" x14ac:dyDescent="0.25">
      <c r="A42" s="7" t="s">
        <v>68</v>
      </c>
      <c r="B42" s="7" t="s">
        <v>11</v>
      </c>
      <c r="C42" s="5">
        <v>1703740.2800000003</v>
      </c>
      <c r="D42" s="4">
        <v>162</v>
      </c>
      <c r="E42" s="4">
        <v>4</v>
      </c>
      <c r="F42" s="5">
        <v>1639682.31</v>
      </c>
      <c r="G42" s="4">
        <v>162</v>
      </c>
      <c r="H42" s="4">
        <v>4</v>
      </c>
      <c r="I42" s="4">
        <v>1605412.2599999998</v>
      </c>
      <c r="J42" s="4">
        <v>162</v>
      </c>
      <c r="K42" s="4">
        <v>4</v>
      </c>
      <c r="L42" s="5">
        <v>1740685.5299999998</v>
      </c>
      <c r="M42" s="4">
        <v>162</v>
      </c>
      <c r="N42" s="4">
        <v>4</v>
      </c>
      <c r="O42" s="5">
        <v>1698041.72</v>
      </c>
      <c r="P42" s="4">
        <v>162</v>
      </c>
      <c r="Q42" s="4">
        <v>4</v>
      </c>
      <c r="R42" s="5">
        <v>1591874.4700000002</v>
      </c>
      <c r="S42" s="4">
        <v>162</v>
      </c>
      <c r="T42" s="4">
        <v>4</v>
      </c>
      <c r="U42" s="5"/>
      <c r="V42" s="4"/>
      <c r="W42" s="4"/>
      <c r="X42" s="5"/>
      <c r="Y42" s="4"/>
      <c r="Z42" s="4"/>
      <c r="AA42" s="5"/>
      <c r="AB42" s="4"/>
      <c r="AC42" s="4"/>
      <c r="AD42" s="5"/>
      <c r="AE42" s="4"/>
      <c r="AF42" s="4"/>
      <c r="AG42" s="5"/>
      <c r="AH42" s="4"/>
      <c r="AI42" s="4"/>
      <c r="AJ42" s="5"/>
      <c r="AK42" s="4"/>
      <c r="AL42" s="4"/>
      <c r="AM42" s="26">
        <f t="shared" si="0"/>
        <v>9979436.5699999984</v>
      </c>
      <c r="AN42" s="26"/>
    </row>
    <row r="43" spans="1:40" x14ac:dyDescent="0.25">
      <c r="A43" s="7" t="s">
        <v>69</v>
      </c>
      <c r="B43" s="7" t="s">
        <v>11</v>
      </c>
      <c r="C43" s="5">
        <v>5184870.87</v>
      </c>
      <c r="D43" s="4">
        <v>431</v>
      </c>
      <c r="E43" s="4">
        <v>6</v>
      </c>
      <c r="F43" s="5">
        <v>5436668.3300000001</v>
      </c>
      <c r="G43" s="4">
        <v>431</v>
      </c>
      <c r="H43" s="4">
        <v>6</v>
      </c>
      <c r="I43" s="4">
        <v>5139898.540000001</v>
      </c>
      <c r="J43" s="4">
        <v>431</v>
      </c>
      <c r="K43" s="4">
        <v>6</v>
      </c>
      <c r="L43" s="5">
        <v>5426959.8600000003</v>
      </c>
      <c r="M43" s="4">
        <v>431</v>
      </c>
      <c r="N43" s="4">
        <v>6</v>
      </c>
      <c r="O43" s="5">
        <v>5467596.6199999992</v>
      </c>
      <c r="P43" s="4">
        <v>431</v>
      </c>
      <c r="Q43" s="4">
        <v>6</v>
      </c>
      <c r="R43" s="5">
        <v>5448006.7800000003</v>
      </c>
      <c r="S43" s="4">
        <v>431</v>
      </c>
      <c r="T43" s="4">
        <v>6</v>
      </c>
      <c r="U43" s="5"/>
      <c r="V43" s="4"/>
      <c r="W43" s="4"/>
      <c r="X43" s="5"/>
      <c r="Y43" s="4"/>
      <c r="Z43" s="4"/>
      <c r="AA43" s="5"/>
      <c r="AB43" s="4"/>
      <c r="AC43" s="4"/>
      <c r="AD43" s="5"/>
      <c r="AE43" s="4"/>
      <c r="AF43" s="4"/>
      <c r="AG43" s="5"/>
      <c r="AH43" s="4"/>
      <c r="AI43" s="4"/>
      <c r="AJ43" s="5"/>
      <c r="AK43" s="4"/>
      <c r="AL43" s="4"/>
      <c r="AM43" s="26">
        <f t="shared" si="0"/>
        <v>32104001</v>
      </c>
      <c r="AN43" s="26"/>
    </row>
    <row r="44" spans="1:40" x14ac:dyDescent="0.25">
      <c r="A44" s="7" t="s">
        <v>70</v>
      </c>
      <c r="B44" s="7" t="s">
        <v>11</v>
      </c>
      <c r="C44" s="5">
        <v>4931563.2299999995</v>
      </c>
      <c r="D44" s="4">
        <v>462</v>
      </c>
      <c r="E44" s="4">
        <v>6</v>
      </c>
      <c r="F44" s="5">
        <v>5062185.7699999996</v>
      </c>
      <c r="G44" s="4">
        <v>462</v>
      </c>
      <c r="H44" s="4">
        <v>6</v>
      </c>
      <c r="I44" s="4">
        <v>4989783.75</v>
      </c>
      <c r="J44" s="4">
        <v>462</v>
      </c>
      <c r="K44" s="4">
        <v>6</v>
      </c>
      <c r="L44" s="5">
        <v>4943392.49</v>
      </c>
      <c r="M44" s="4">
        <v>462</v>
      </c>
      <c r="N44" s="4">
        <v>6</v>
      </c>
      <c r="O44" s="5">
        <v>4894050.83</v>
      </c>
      <c r="P44" s="4">
        <v>462</v>
      </c>
      <c r="Q44" s="4">
        <v>6</v>
      </c>
      <c r="R44" s="5">
        <v>5120277.3900000006</v>
      </c>
      <c r="S44" s="4">
        <v>462</v>
      </c>
      <c r="T44" s="4">
        <v>6</v>
      </c>
      <c r="U44" s="5"/>
      <c r="V44" s="4"/>
      <c r="W44" s="4"/>
      <c r="X44" s="5"/>
      <c r="Y44" s="4"/>
      <c r="Z44" s="4"/>
      <c r="AA44" s="5"/>
      <c r="AB44" s="4"/>
      <c r="AC44" s="4"/>
      <c r="AD44" s="5"/>
      <c r="AE44" s="4"/>
      <c r="AF44" s="4"/>
      <c r="AG44" s="5"/>
      <c r="AH44" s="4"/>
      <c r="AI44" s="4"/>
      <c r="AJ44" s="5"/>
      <c r="AK44" s="4"/>
      <c r="AL44" s="4"/>
      <c r="AM44" s="26">
        <f t="shared" si="0"/>
        <v>29941253.460000001</v>
      </c>
      <c r="AN44" s="26"/>
    </row>
    <row r="45" spans="1:40" x14ac:dyDescent="0.25">
      <c r="A45" s="7" t="s">
        <v>71</v>
      </c>
      <c r="B45" s="7" t="s">
        <v>11</v>
      </c>
      <c r="C45" s="5">
        <v>5101449.66</v>
      </c>
      <c r="D45" s="4">
        <v>635</v>
      </c>
      <c r="E45" s="4">
        <v>9</v>
      </c>
      <c r="F45" s="5">
        <v>5064600.99</v>
      </c>
      <c r="G45" s="4">
        <v>635</v>
      </c>
      <c r="H45" s="4">
        <v>9</v>
      </c>
      <c r="I45" s="4">
        <v>4986280.6800000006</v>
      </c>
      <c r="J45" s="4">
        <v>635</v>
      </c>
      <c r="K45" s="4">
        <v>9</v>
      </c>
      <c r="L45" s="5">
        <v>5027702.4499999993</v>
      </c>
      <c r="M45" s="4">
        <v>635</v>
      </c>
      <c r="N45" s="4">
        <v>9</v>
      </c>
      <c r="O45" s="5">
        <v>5156399.8</v>
      </c>
      <c r="P45" s="4">
        <v>635</v>
      </c>
      <c r="Q45" s="4">
        <v>9</v>
      </c>
      <c r="R45" s="5">
        <v>5050088.2499999991</v>
      </c>
      <c r="S45" s="4">
        <v>635</v>
      </c>
      <c r="T45" s="4">
        <v>9</v>
      </c>
      <c r="U45" s="5"/>
      <c r="V45" s="4"/>
      <c r="W45" s="4"/>
      <c r="X45" s="5"/>
      <c r="Y45" s="4"/>
      <c r="Z45" s="4"/>
      <c r="AA45" s="5"/>
      <c r="AB45" s="4"/>
      <c r="AC45" s="4"/>
      <c r="AD45" s="5"/>
      <c r="AE45" s="4"/>
      <c r="AF45" s="4"/>
      <c r="AG45" s="5"/>
      <c r="AH45" s="4"/>
      <c r="AI45" s="4"/>
      <c r="AJ45" s="5"/>
      <c r="AK45" s="4"/>
      <c r="AL45" s="4"/>
      <c r="AM45" s="26">
        <f t="shared" si="0"/>
        <v>30386521.830000002</v>
      </c>
      <c r="AN45" s="26"/>
    </row>
    <row r="46" spans="1:40" x14ac:dyDescent="0.25">
      <c r="A46" s="7" t="s">
        <v>72</v>
      </c>
      <c r="B46" s="7" t="s">
        <v>11</v>
      </c>
      <c r="C46" s="5">
        <v>5529251.5</v>
      </c>
      <c r="D46" s="4">
        <v>640</v>
      </c>
      <c r="E46" s="4">
        <v>8</v>
      </c>
      <c r="F46" s="5">
        <v>5912798.8499999996</v>
      </c>
      <c r="G46" s="4">
        <v>640</v>
      </c>
      <c r="H46" s="4">
        <v>8</v>
      </c>
      <c r="I46" s="4">
        <v>5312878.3999999994</v>
      </c>
      <c r="J46" s="4">
        <v>640</v>
      </c>
      <c r="K46" s="4">
        <v>8</v>
      </c>
      <c r="L46" s="5">
        <v>5397818.7899999991</v>
      </c>
      <c r="M46" s="4">
        <v>640</v>
      </c>
      <c r="N46" s="4">
        <v>8</v>
      </c>
      <c r="O46" s="5">
        <v>5454656.8799999999</v>
      </c>
      <c r="P46" s="4">
        <v>640</v>
      </c>
      <c r="Q46" s="4">
        <v>8</v>
      </c>
      <c r="R46" s="5">
        <v>5545580.1799999997</v>
      </c>
      <c r="S46" s="4">
        <v>640</v>
      </c>
      <c r="T46" s="4">
        <v>8</v>
      </c>
      <c r="U46" s="5"/>
      <c r="V46" s="4"/>
      <c r="W46" s="4"/>
      <c r="X46" s="5"/>
      <c r="Y46" s="4"/>
      <c r="Z46" s="4"/>
      <c r="AA46" s="5"/>
      <c r="AB46" s="4"/>
      <c r="AC46" s="4"/>
      <c r="AD46" s="5"/>
      <c r="AE46" s="4"/>
      <c r="AF46" s="4"/>
      <c r="AG46" s="5"/>
      <c r="AH46" s="4"/>
      <c r="AI46" s="4"/>
      <c r="AJ46" s="5"/>
      <c r="AK46" s="4"/>
      <c r="AL46" s="4"/>
      <c r="AM46" s="26">
        <f t="shared" si="0"/>
        <v>33152984.599999998</v>
      </c>
      <c r="AN46" s="26"/>
    </row>
    <row r="47" spans="1:40" x14ac:dyDescent="0.25">
      <c r="A47" s="7" t="s">
        <v>73</v>
      </c>
      <c r="B47" s="7" t="s">
        <v>11</v>
      </c>
      <c r="C47" s="5">
        <v>6728926.8499999996</v>
      </c>
      <c r="D47" s="4">
        <v>771</v>
      </c>
      <c r="E47" s="4">
        <v>11</v>
      </c>
      <c r="F47" s="5">
        <v>6998210.2700000014</v>
      </c>
      <c r="G47" s="4">
        <v>771</v>
      </c>
      <c r="H47" s="4">
        <v>11</v>
      </c>
      <c r="I47" s="4">
        <v>6461459.2300000004</v>
      </c>
      <c r="J47" s="4">
        <v>771</v>
      </c>
      <c r="K47" s="4">
        <v>11</v>
      </c>
      <c r="L47" s="5">
        <v>6839076.4800000004</v>
      </c>
      <c r="M47" s="4">
        <v>771</v>
      </c>
      <c r="N47" s="4">
        <v>11</v>
      </c>
      <c r="O47" s="5">
        <v>6521446.1799999997</v>
      </c>
      <c r="P47" s="4">
        <v>771</v>
      </c>
      <c r="Q47" s="4">
        <v>11</v>
      </c>
      <c r="R47" s="5">
        <v>6795419.9699999988</v>
      </c>
      <c r="S47" s="4">
        <v>771</v>
      </c>
      <c r="T47" s="4">
        <v>11</v>
      </c>
      <c r="U47" s="5"/>
      <c r="V47" s="4"/>
      <c r="W47" s="4"/>
      <c r="X47" s="5"/>
      <c r="Y47" s="4"/>
      <c r="Z47" s="4"/>
      <c r="AA47" s="5"/>
      <c r="AB47" s="4"/>
      <c r="AC47" s="4"/>
      <c r="AD47" s="5"/>
      <c r="AE47" s="4"/>
      <c r="AF47" s="4"/>
      <c r="AG47" s="5"/>
      <c r="AH47" s="4"/>
      <c r="AI47" s="4"/>
      <c r="AJ47" s="5"/>
      <c r="AK47" s="4"/>
      <c r="AL47" s="4"/>
      <c r="AM47" s="26">
        <f t="shared" si="0"/>
        <v>40344538.980000004</v>
      </c>
      <c r="AN47" s="26"/>
    </row>
    <row r="48" spans="1:40" x14ac:dyDescent="0.25">
      <c r="A48" s="7" t="s">
        <v>74</v>
      </c>
      <c r="B48" s="7" t="s">
        <v>11</v>
      </c>
      <c r="C48" s="5">
        <v>10578878.909999998</v>
      </c>
      <c r="D48" s="4">
        <v>955</v>
      </c>
      <c r="E48" s="4">
        <v>15</v>
      </c>
      <c r="F48" s="5">
        <v>11044622.340000002</v>
      </c>
      <c r="G48" s="4">
        <v>955</v>
      </c>
      <c r="H48" s="4">
        <v>15</v>
      </c>
      <c r="I48" s="4">
        <v>10449864.9</v>
      </c>
      <c r="J48" s="4">
        <v>955</v>
      </c>
      <c r="K48" s="4">
        <v>15</v>
      </c>
      <c r="L48" s="5">
        <v>10684878.759999998</v>
      </c>
      <c r="M48" s="4">
        <v>955</v>
      </c>
      <c r="N48" s="4">
        <v>15</v>
      </c>
      <c r="O48" s="5">
        <v>10540352.559999999</v>
      </c>
      <c r="P48" s="4">
        <v>955</v>
      </c>
      <c r="Q48" s="4">
        <v>15</v>
      </c>
      <c r="R48" s="5">
        <v>10902391.01</v>
      </c>
      <c r="S48" s="4">
        <v>955</v>
      </c>
      <c r="T48" s="4">
        <v>15</v>
      </c>
      <c r="U48" s="5"/>
      <c r="V48" s="4"/>
      <c r="W48" s="4"/>
      <c r="X48" s="5"/>
      <c r="Y48" s="4"/>
      <c r="Z48" s="4"/>
      <c r="AA48" s="5"/>
      <c r="AB48" s="4"/>
      <c r="AC48" s="4"/>
      <c r="AD48" s="5"/>
      <c r="AE48" s="4"/>
      <c r="AF48" s="4"/>
      <c r="AG48" s="5"/>
      <c r="AH48" s="4"/>
      <c r="AI48" s="4"/>
      <c r="AJ48" s="5"/>
      <c r="AK48" s="4"/>
      <c r="AL48" s="4"/>
      <c r="AM48" s="26">
        <f t="shared" si="0"/>
        <v>64200988.479999997</v>
      </c>
      <c r="AN48" s="26"/>
    </row>
    <row r="49" spans="1:40" x14ac:dyDescent="0.25">
      <c r="A49" s="7" t="s">
        <v>75</v>
      </c>
      <c r="B49" s="7" t="s">
        <v>11</v>
      </c>
      <c r="C49" s="5">
        <v>2520451.6799999997</v>
      </c>
      <c r="D49" s="4">
        <v>377</v>
      </c>
      <c r="E49" s="4">
        <v>10</v>
      </c>
      <c r="F49" s="5">
        <v>2696718.4400000004</v>
      </c>
      <c r="G49" s="4">
        <v>377</v>
      </c>
      <c r="H49" s="4">
        <v>10</v>
      </c>
      <c r="I49" s="4">
        <v>2585684.4699999997</v>
      </c>
      <c r="J49" s="4">
        <v>376</v>
      </c>
      <c r="K49" s="4">
        <v>10</v>
      </c>
      <c r="L49" s="5">
        <v>2632590.8200000003</v>
      </c>
      <c r="M49" s="4">
        <v>377</v>
      </c>
      <c r="N49" s="4">
        <v>10</v>
      </c>
      <c r="O49" s="5">
        <v>2635741.9500000002</v>
      </c>
      <c r="P49" s="4">
        <v>377</v>
      </c>
      <c r="Q49" s="4">
        <v>10</v>
      </c>
      <c r="R49" s="5">
        <v>2397893.54</v>
      </c>
      <c r="S49" s="4">
        <v>377</v>
      </c>
      <c r="T49" s="4">
        <v>10</v>
      </c>
      <c r="U49" s="5"/>
      <c r="V49" s="4"/>
      <c r="W49" s="4"/>
      <c r="X49" s="5"/>
      <c r="Y49" s="4"/>
      <c r="Z49" s="4"/>
      <c r="AA49" s="5"/>
      <c r="AB49" s="4"/>
      <c r="AC49" s="4"/>
      <c r="AD49" s="5"/>
      <c r="AE49" s="4"/>
      <c r="AF49" s="4"/>
      <c r="AG49" s="5"/>
      <c r="AH49" s="4"/>
      <c r="AI49" s="4"/>
      <c r="AJ49" s="5"/>
      <c r="AK49" s="4"/>
      <c r="AL49" s="4"/>
      <c r="AM49" s="26">
        <f t="shared" si="0"/>
        <v>15469080.899999999</v>
      </c>
      <c r="AN49" s="26"/>
    </row>
    <row r="50" spans="1:40" x14ac:dyDescent="0.25">
      <c r="A50" s="7" t="s">
        <v>76</v>
      </c>
      <c r="B50" s="7" t="s">
        <v>11</v>
      </c>
      <c r="C50" s="5">
        <v>7416625.0899999999</v>
      </c>
      <c r="D50" s="4">
        <v>918</v>
      </c>
      <c r="E50" s="4">
        <v>16</v>
      </c>
      <c r="F50" s="5">
        <v>7911589.9000000013</v>
      </c>
      <c r="G50" s="4">
        <v>918</v>
      </c>
      <c r="H50" s="4">
        <v>16</v>
      </c>
      <c r="I50" s="4">
        <v>7413608.7599999998</v>
      </c>
      <c r="J50" s="4">
        <v>918</v>
      </c>
      <c r="K50" s="4">
        <v>16</v>
      </c>
      <c r="L50" s="5">
        <v>7926980.0199999996</v>
      </c>
      <c r="M50" s="4">
        <v>914</v>
      </c>
      <c r="N50" s="4">
        <v>16</v>
      </c>
      <c r="O50" s="5">
        <v>7543402.9199999999</v>
      </c>
      <c r="P50" s="4">
        <v>907</v>
      </c>
      <c r="Q50" s="4">
        <v>16</v>
      </c>
      <c r="R50" s="5">
        <v>7520367.5300000003</v>
      </c>
      <c r="S50" s="4">
        <v>889</v>
      </c>
      <c r="T50" s="4">
        <v>16</v>
      </c>
      <c r="U50" s="5"/>
      <c r="V50" s="4"/>
      <c r="W50" s="4"/>
      <c r="X50" s="5"/>
      <c r="Y50" s="4"/>
      <c r="Z50" s="4"/>
      <c r="AA50" s="5"/>
      <c r="AB50" s="4"/>
      <c r="AC50" s="4"/>
      <c r="AD50" s="5"/>
      <c r="AE50" s="4"/>
      <c r="AF50" s="4"/>
      <c r="AG50" s="5"/>
      <c r="AH50" s="4"/>
      <c r="AI50" s="4"/>
      <c r="AJ50" s="5"/>
      <c r="AK50" s="4"/>
      <c r="AL50" s="4"/>
      <c r="AM50" s="26">
        <f t="shared" si="0"/>
        <v>45732574.219999999</v>
      </c>
      <c r="AN50" s="26"/>
    </row>
    <row r="51" spans="1:40" x14ac:dyDescent="0.25">
      <c r="A51" s="7" t="s">
        <v>77</v>
      </c>
      <c r="B51" s="7" t="s">
        <v>11</v>
      </c>
      <c r="C51" s="5">
        <v>11957201.77</v>
      </c>
      <c r="D51" s="4">
        <v>928</v>
      </c>
      <c r="E51" s="4">
        <v>14</v>
      </c>
      <c r="F51" s="5">
        <v>13131910.860000001</v>
      </c>
      <c r="G51" s="4">
        <v>928</v>
      </c>
      <c r="H51" s="4">
        <v>14</v>
      </c>
      <c r="I51" s="4">
        <v>11820090.790000001</v>
      </c>
      <c r="J51" s="4">
        <v>928</v>
      </c>
      <c r="K51" s="4">
        <v>14</v>
      </c>
      <c r="L51" s="5">
        <v>11808445.51</v>
      </c>
      <c r="M51" s="4">
        <v>928</v>
      </c>
      <c r="N51" s="4">
        <v>14</v>
      </c>
      <c r="O51" s="5">
        <v>11763019.02</v>
      </c>
      <c r="P51" s="4">
        <v>928</v>
      </c>
      <c r="Q51" s="4">
        <v>14</v>
      </c>
      <c r="R51" s="5">
        <v>11725885.479999999</v>
      </c>
      <c r="S51" s="4">
        <v>928</v>
      </c>
      <c r="T51" s="4">
        <v>14</v>
      </c>
      <c r="U51" s="5"/>
      <c r="V51" s="4"/>
      <c r="W51" s="4"/>
      <c r="X51" s="5"/>
      <c r="Y51" s="4"/>
      <c r="Z51" s="4"/>
      <c r="AA51" s="5"/>
      <c r="AB51" s="4"/>
      <c r="AC51" s="4"/>
      <c r="AD51" s="5"/>
      <c r="AE51" s="4"/>
      <c r="AF51" s="4"/>
      <c r="AG51" s="5"/>
      <c r="AH51" s="4"/>
      <c r="AI51" s="4"/>
      <c r="AJ51" s="5"/>
      <c r="AK51" s="4"/>
      <c r="AL51" s="4"/>
      <c r="AM51" s="26">
        <f t="shared" si="0"/>
        <v>72206553.430000007</v>
      </c>
      <c r="AN51" s="26"/>
    </row>
    <row r="52" spans="1:40" x14ac:dyDescent="0.25">
      <c r="A52" s="7" t="s">
        <v>78</v>
      </c>
      <c r="B52" s="7" t="s">
        <v>11</v>
      </c>
      <c r="C52" s="5">
        <v>5688719.790000001</v>
      </c>
      <c r="D52" s="4">
        <v>519</v>
      </c>
      <c r="E52" s="4">
        <v>9</v>
      </c>
      <c r="F52" s="5">
        <v>6067886.5899999999</v>
      </c>
      <c r="G52" s="4">
        <v>519</v>
      </c>
      <c r="H52" s="4">
        <v>9</v>
      </c>
      <c r="I52" s="4">
        <v>5770782.9800000004</v>
      </c>
      <c r="J52" s="4">
        <v>519</v>
      </c>
      <c r="K52" s="4">
        <v>9</v>
      </c>
      <c r="L52" s="5">
        <v>5949857.2199999997</v>
      </c>
      <c r="M52" s="4">
        <v>519</v>
      </c>
      <c r="N52" s="4">
        <v>9</v>
      </c>
      <c r="O52" s="5">
        <v>5692726.4299999997</v>
      </c>
      <c r="P52" s="4">
        <v>519</v>
      </c>
      <c r="Q52" s="4">
        <v>9</v>
      </c>
      <c r="R52" s="5">
        <v>5612257.1299999999</v>
      </c>
      <c r="S52" s="4">
        <v>519</v>
      </c>
      <c r="T52" s="4">
        <v>9</v>
      </c>
      <c r="U52" s="5"/>
      <c r="V52" s="4"/>
      <c r="W52" s="4"/>
      <c r="X52" s="5"/>
      <c r="Y52" s="4"/>
      <c r="Z52" s="4"/>
      <c r="AA52" s="5"/>
      <c r="AB52" s="4"/>
      <c r="AC52" s="4"/>
      <c r="AD52" s="5"/>
      <c r="AE52" s="4"/>
      <c r="AF52" s="4"/>
      <c r="AG52" s="5"/>
      <c r="AH52" s="4"/>
      <c r="AI52" s="4"/>
      <c r="AJ52" s="5"/>
      <c r="AK52" s="4"/>
      <c r="AL52" s="4"/>
      <c r="AM52" s="26">
        <f t="shared" si="0"/>
        <v>34782230.140000001</v>
      </c>
      <c r="AN52" s="26"/>
    </row>
    <row r="53" spans="1:40" x14ac:dyDescent="0.25">
      <c r="A53" s="7" t="s">
        <v>79</v>
      </c>
      <c r="B53" s="7" t="s">
        <v>11</v>
      </c>
      <c r="C53" s="5">
        <v>14373523.83</v>
      </c>
      <c r="D53" s="4">
        <v>913</v>
      </c>
      <c r="E53" s="4">
        <v>13</v>
      </c>
      <c r="F53" s="5">
        <v>15120198.899999999</v>
      </c>
      <c r="G53" s="4">
        <v>913</v>
      </c>
      <c r="H53" s="4">
        <v>13</v>
      </c>
      <c r="I53" s="4">
        <v>13876805.02</v>
      </c>
      <c r="J53" s="4">
        <v>913</v>
      </c>
      <c r="K53" s="4">
        <v>13</v>
      </c>
      <c r="L53" s="5">
        <v>13600980.83</v>
      </c>
      <c r="M53" s="4">
        <v>913</v>
      </c>
      <c r="N53" s="4">
        <v>13</v>
      </c>
      <c r="O53" s="5">
        <v>14021345.780000001</v>
      </c>
      <c r="P53" s="4">
        <v>913</v>
      </c>
      <c r="Q53" s="4">
        <v>13</v>
      </c>
      <c r="R53" s="5">
        <v>14571476.039999999</v>
      </c>
      <c r="S53" s="4">
        <v>913</v>
      </c>
      <c r="T53" s="4">
        <v>13</v>
      </c>
      <c r="U53" s="5"/>
      <c r="V53" s="4"/>
      <c r="W53" s="4"/>
      <c r="X53" s="5"/>
      <c r="Y53" s="4"/>
      <c r="Z53" s="4"/>
      <c r="AA53" s="5"/>
      <c r="AB53" s="4"/>
      <c r="AC53" s="4"/>
      <c r="AD53" s="5"/>
      <c r="AE53" s="4"/>
      <c r="AF53" s="4"/>
      <c r="AG53" s="5"/>
      <c r="AH53" s="4"/>
      <c r="AI53" s="4"/>
      <c r="AJ53" s="5"/>
      <c r="AK53" s="4"/>
      <c r="AL53" s="4"/>
      <c r="AM53" s="26">
        <f t="shared" si="0"/>
        <v>85564330.400000006</v>
      </c>
      <c r="AN53" s="26"/>
    </row>
    <row r="54" spans="1:40" x14ac:dyDescent="0.25">
      <c r="A54" s="7" t="s">
        <v>80</v>
      </c>
      <c r="B54" s="7" t="s">
        <v>11</v>
      </c>
      <c r="C54" s="5">
        <v>3392184.7199999997</v>
      </c>
      <c r="D54" s="4">
        <v>405</v>
      </c>
      <c r="E54" s="4">
        <v>6</v>
      </c>
      <c r="F54" s="5">
        <v>3508624.4600000004</v>
      </c>
      <c r="G54" s="4">
        <v>405</v>
      </c>
      <c r="H54" s="4">
        <v>6</v>
      </c>
      <c r="I54" s="4">
        <v>3227030.9999999995</v>
      </c>
      <c r="J54" s="4">
        <v>405</v>
      </c>
      <c r="K54" s="4">
        <v>6</v>
      </c>
      <c r="L54" s="5">
        <v>3264647.54</v>
      </c>
      <c r="M54" s="4">
        <v>405</v>
      </c>
      <c r="N54" s="4">
        <v>6</v>
      </c>
      <c r="O54" s="5">
        <v>3214378.93</v>
      </c>
      <c r="P54" s="4">
        <v>405</v>
      </c>
      <c r="Q54" s="4">
        <v>6</v>
      </c>
      <c r="R54" s="5">
        <v>3450958.16</v>
      </c>
      <c r="S54" s="4">
        <v>405</v>
      </c>
      <c r="T54" s="4">
        <v>6</v>
      </c>
      <c r="U54" s="5"/>
      <c r="V54" s="4"/>
      <c r="W54" s="4"/>
      <c r="X54" s="5"/>
      <c r="Y54" s="4"/>
      <c r="Z54" s="4"/>
      <c r="AA54" s="5"/>
      <c r="AB54" s="4"/>
      <c r="AC54" s="4"/>
      <c r="AD54" s="5"/>
      <c r="AE54" s="4"/>
      <c r="AF54" s="4"/>
      <c r="AG54" s="5"/>
      <c r="AH54" s="4"/>
      <c r="AI54" s="4"/>
      <c r="AJ54" s="5"/>
      <c r="AK54" s="4"/>
      <c r="AL54" s="4"/>
      <c r="AM54" s="26">
        <f t="shared" si="0"/>
        <v>20057824.809999999</v>
      </c>
      <c r="AN54" s="26"/>
    </row>
    <row r="55" spans="1:40" x14ac:dyDescent="0.25">
      <c r="A55" s="7" t="s">
        <v>81</v>
      </c>
      <c r="B55" s="7" t="s">
        <v>11</v>
      </c>
      <c r="C55" s="5">
        <v>2520290.6599999997</v>
      </c>
      <c r="D55" s="4">
        <v>452</v>
      </c>
      <c r="E55" s="4">
        <v>9</v>
      </c>
      <c r="F55" s="5">
        <v>2730276.82</v>
      </c>
      <c r="G55" s="4">
        <v>452</v>
      </c>
      <c r="H55" s="4">
        <v>9</v>
      </c>
      <c r="I55" s="4">
        <v>2510988.6799999997</v>
      </c>
      <c r="J55" s="4">
        <v>452</v>
      </c>
      <c r="K55" s="4">
        <v>9</v>
      </c>
      <c r="L55" s="5">
        <v>2613574.7099999995</v>
      </c>
      <c r="M55" s="4">
        <v>451</v>
      </c>
      <c r="N55" s="4">
        <v>9</v>
      </c>
      <c r="O55" s="5">
        <v>2486428.88</v>
      </c>
      <c r="P55" s="4">
        <v>452</v>
      </c>
      <c r="Q55" s="4">
        <v>9</v>
      </c>
      <c r="R55" s="5">
        <v>2554150.0699999998</v>
      </c>
      <c r="S55" s="4">
        <v>452</v>
      </c>
      <c r="T55" s="4">
        <v>9</v>
      </c>
      <c r="U55" s="5"/>
      <c r="V55" s="4"/>
      <c r="W55" s="4"/>
      <c r="X55" s="5"/>
      <c r="Y55" s="4"/>
      <c r="Z55" s="4"/>
      <c r="AA55" s="5"/>
      <c r="AB55" s="4"/>
      <c r="AC55" s="4"/>
      <c r="AD55" s="5"/>
      <c r="AE55" s="4"/>
      <c r="AF55" s="4"/>
      <c r="AG55" s="5"/>
      <c r="AH55" s="4"/>
      <c r="AI55" s="4"/>
      <c r="AJ55" s="5"/>
      <c r="AK55" s="4"/>
      <c r="AL55" s="4"/>
      <c r="AM55" s="26">
        <f t="shared" si="0"/>
        <v>15415709.82</v>
      </c>
      <c r="AN55" s="26"/>
    </row>
    <row r="56" spans="1:40" x14ac:dyDescent="0.25">
      <c r="A56" s="7" t="s">
        <v>82</v>
      </c>
      <c r="B56" s="7" t="s">
        <v>11</v>
      </c>
      <c r="C56" s="5">
        <v>12406206.570000002</v>
      </c>
      <c r="D56" s="4">
        <v>833</v>
      </c>
      <c r="E56" s="4">
        <v>14</v>
      </c>
      <c r="F56" s="5">
        <v>12880169.24</v>
      </c>
      <c r="G56" s="4">
        <v>833</v>
      </c>
      <c r="H56" s="4">
        <v>14</v>
      </c>
      <c r="I56" s="4">
        <v>12158334.870000003</v>
      </c>
      <c r="J56" s="4">
        <v>833</v>
      </c>
      <c r="K56" s="4">
        <v>14</v>
      </c>
      <c r="L56" s="5">
        <v>12304680.020000001</v>
      </c>
      <c r="M56" s="4">
        <v>833</v>
      </c>
      <c r="N56" s="4">
        <v>14</v>
      </c>
      <c r="O56" s="5">
        <v>12093573.089999998</v>
      </c>
      <c r="P56" s="4">
        <v>833</v>
      </c>
      <c r="Q56" s="4">
        <v>14</v>
      </c>
      <c r="R56" s="5">
        <v>12667869.68</v>
      </c>
      <c r="S56" s="4">
        <v>833</v>
      </c>
      <c r="T56" s="4">
        <v>14</v>
      </c>
      <c r="U56" s="5"/>
      <c r="V56" s="4"/>
      <c r="W56" s="4"/>
      <c r="X56" s="5"/>
      <c r="Y56" s="4"/>
      <c r="Z56" s="4"/>
      <c r="AA56" s="5"/>
      <c r="AB56" s="4"/>
      <c r="AC56" s="4"/>
      <c r="AD56" s="5"/>
      <c r="AE56" s="4"/>
      <c r="AF56" s="4"/>
      <c r="AG56" s="5"/>
      <c r="AH56" s="4"/>
      <c r="AI56" s="4"/>
      <c r="AJ56" s="5"/>
      <c r="AK56" s="4"/>
      <c r="AL56" s="4"/>
      <c r="AM56" s="26">
        <f t="shared" si="0"/>
        <v>74510833.469999999</v>
      </c>
      <c r="AN56" s="26"/>
    </row>
    <row r="57" spans="1:40" x14ac:dyDescent="0.25">
      <c r="A57" s="7" t="s">
        <v>83</v>
      </c>
      <c r="B57" s="7" t="s">
        <v>11</v>
      </c>
      <c r="C57" s="5">
        <v>15165791.710000001</v>
      </c>
      <c r="D57" s="4">
        <v>950</v>
      </c>
      <c r="E57" s="4">
        <v>15</v>
      </c>
      <c r="F57" s="5">
        <v>15562497.879999999</v>
      </c>
      <c r="G57" s="4">
        <v>953</v>
      </c>
      <c r="H57" s="4">
        <v>15</v>
      </c>
      <c r="I57" s="4">
        <v>14854547.969999999</v>
      </c>
      <c r="J57" s="4">
        <v>953</v>
      </c>
      <c r="K57" s="4">
        <v>15</v>
      </c>
      <c r="L57" s="5">
        <v>14972414.650000004</v>
      </c>
      <c r="M57" s="4">
        <v>953</v>
      </c>
      <c r="N57" s="4">
        <v>15</v>
      </c>
      <c r="O57" s="5">
        <v>14430568.41</v>
      </c>
      <c r="P57" s="4">
        <v>953</v>
      </c>
      <c r="Q57" s="4">
        <v>15</v>
      </c>
      <c r="R57" s="5">
        <v>14918244.550000001</v>
      </c>
      <c r="S57" s="4">
        <v>953</v>
      </c>
      <c r="T57" s="4">
        <v>15</v>
      </c>
      <c r="U57" s="5"/>
      <c r="V57" s="4"/>
      <c r="W57" s="4"/>
      <c r="X57" s="5"/>
      <c r="Y57" s="4"/>
      <c r="Z57" s="4"/>
      <c r="AA57" s="5"/>
      <c r="AB57" s="4"/>
      <c r="AC57" s="4"/>
      <c r="AD57" s="5"/>
      <c r="AE57" s="4"/>
      <c r="AF57" s="4"/>
      <c r="AG57" s="5"/>
      <c r="AH57" s="4"/>
      <c r="AI57" s="4"/>
      <c r="AJ57" s="5"/>
      <c r="AK57" s="4"/>
      <c r="AL57" s="4"/>
      <c r="AM57" s="26">
        <f t="shared" si="0"/>
        <v>89904065.170000002</v>
      </c>
      <c r="AN57" s="26"/>
    </row>
    <row r="58" spans="1:40" x14ac:dyDescent="0.25">
      <c r="A58" s="7" t="s">
        <v>84</v>
      </c>
      <c r="B58" s="7" t="s">
        <v>11</v>
      </c>
      <c r="C58" s="5">
        <v>8780775.6199999992</v>
      </c>
      <c r="D58" s="4">
        <v>523</v>
      </c>
      <c r="E58" s="4">
        <v>7</v>
      </c>
      <c r="F58" s="5">
        <v>8224387.04</v>
      </c>
      <c r="G58" s="4">
        <v>523</v>
      </c>
      <c r="H58" s="4">
        <v>7</v>
      </c>
      <c r="I58" s="4">
        <v>7892740.6699999999</v>
      </c>
      <c r="J58" s="4">
        <v>523</v>
      </c>
      <c r="K58" s="4">
        <v>7</v>
      </c>
      <c r="L58" s="5">
        <v>7948714.4900000002</v>
      </c>
      <c r="M58" s="4">
        <v>514</v>
      </c>
      <c r="N58" s="4">
        <v>7</v>
      </c>
      <c r="O58" s="5">
        <v>7794519.6500000004</v>
      </c>
      <c r="P58" s="4">
        <v>523</v>
      </c>
      <c r="Q58" s="4">
        <v>7</v>
      </c>
      <c r="R58" s="5">
        <v>8103330.3100000005</v>
      </c>
      <c r="S58" s="4">
        <v>523</v>
      </c>
      <c r="T58" s="4">
        <v>7</v>
      </c>
      <c r="U58" s="5"/>
      <c r="V58" s="4"/>
      <c r="W58" s="4"/>
      <c r="X58" s="5"/>
      <c r="Y58" s="4"/>
      <c r="Z58" s="4"/>
      <c r="AA58" s="5"/>
      <c r="AB58" s="4"/>
      <c r="AC58" s="4"/>
      <c r="AD58" s="5"/>
      <c r="AE58" s="4"/>
      <c r="AF58" s="4"/>
      <c r="AG58" s="5"/>
      <c r="AH58" s="4"/>
      <c r="AI58" s="4"/>
      <c r="AJ58" s="5"/>
      <c r="AK58" s="4"/>
      <c r="AL58" s="4"/>
      <c r="AM58" s="26">
        <f t="shared" si="0"/>
        <v>48744467.780000001</v>
      </c>
      <c r="AN58" s="26"/>
    </row>
    <row r="59" spans="1:40" x14ac:dyDescent="0.25">
      <c r="A59" s="7" t="s">
        <v>85</v>
      </c>
      <c r="B59" s="7" t="s">
        <v>11</v>
      </c>
      <c r="C59" s="5">
        <v>4322950.76</v>
      </c>
      <c r="D59" s="4">
        <v>535</v>
      </c>
      <c r="E59" s="4">
        <v>9</v>
      </c>
      <c r="F59" s="5">
        <v>4678338.8400000008</v>
      </c>
      <c r="G59" s="4">
        <v>535</v>
      </c>
      <c r="H59" s="4">
        <v>9</v>
      </c>
      <c r="I59" s="4">
        <v>4306244.1899999995</v>
      </c>
      <c r="J59" s="4">
        <v>535</v>
      </c>
      <c r="K59" s="4">
        <v>9</v>
      </c>
      <c r="L59" s="5">
        <v>4438642.04</v>
      </c>
      <c r="M59" s="4">
        <v>535</v>
      </c>
      <c r="N59" s="4">
        <v>9</v>
      </c>
      <c r="O59" s="5">
        <v>4153698.35</v>
      </c>
      <c r="P59" s="4">
        <v>534</v>
      </c>
      <c r="Q59" s="4">
        <v>9</v>
      </c>
      <c r="R59" s="5">
        <v>4312524.82</v>
      </c>
      <c r="S59" s="4">
        <v>535</v>
      </c>
      <c r="T59" s="4">
        <v>9</v>
      </c>
      <c r="U59" s="5"/>
      <c r="V59" s="4"/>
      <c r="W59" s="4"/>
      <c r="X59" s="5"/>
      <c r="Y59" s="4"/>
      <c r="Z59" s="4"/>
      <c r="AA59" s="5"/>
      <c r="AB59" s="4"/>
      <c r="AC59" s="4"/>
      <c r="AD59" s="5"/>
      <c r="AE59" s="4"/>
      <c r="AF59" s="4"/>
      <c r="AG59" s="5"/>
      <c r="AH59" s="4"/>
      <c r="AI59" s="4"/>
      <c r="AJ59" s="5"/>
      <c r="AK59" s="4"/>
      <c r="AL59" s="4"/>
      <c r="AM59" s="26">
        <f t="shared" si="0"/>
        <v>26212399.000000004</v>
      </c>
      <c r="AN59" s="26"/>
    </row>
    <row r="60" spans="1:40" x14ac:dyDescent="0.25">
      <c r="A60" s="7" t="s">
        <v>86</v>
      </c>
      <c r="B60" s="7" t="s">
        <v>11</v>
      </c>
      <c r="C60" s="5">
        <v>11322329.289999999</v>
      </c>
      <c r="D60" s="4">
        <v>893</v>
      </c>
      <c r="E60" s="4">
        <v>13</v>
      </c>
      <c r="F60" s="5">
        <v>12034102.099999998</v>
      </c>
      <c r="G60" s="4">
        <v>893</v>
      </c>
      <c r="H60" s="4">
        <v>13</v>
      </c>
      <c r="I60" s="4">
        <v>10749905.68</v>
      </c>
      <c r="J60" s="4">
        <v>893</v>
      </c>
      <c r="K60" s="4">
        <v>13</v>
      </c>
      <c r="L60" s="5">
        <v>10882670.050000001</v>
      </c>
      <c r="M60" s="4">
        <v>893</v>
      </c>
      <c r="N60" s="4">
        <v>13</v>
      </c>
      <c r="O60" s="5">
        <v>10724687.009999998</v>
      </c>
      <c r="P60" s="4">
        <v>900</v>
      </c>
      <c r="Q60" s="4">
        <v>14</v>
      </c>
      <c r="R60" s="5">
        <v>11375711.690000001</v>
      </c>
      <c r="S60" s="4">
        <v>973</v>
      </c>
      <c r="T60" s="4">
        <v>14</v>
      </c>
      <c r="U60" s="5"/>
      <c r="V60" s="4"/>
      <c r="W60" s="4"/>
      <c r="X60" s="5"/>
      <c r="Y60" s="4"/>
      <c r="Z60" s="4"/>
      <c r="AA60" s="5"/>
      <c r="AB60" s="4"/>
      <c r="AC60" s="4"/>
      <c r="AD60" s="5"/>
      <c r="AE60" s="4"/>
      <c r="AF60" s="4"/>
      <c r="AG60" s="5"/>
      <c r="AH60" s="4"/>
      <c r="AI60" s="4"/>
      <c r="AJ60" s="5"/>
      <c r="AK60" s="4"/>
      <c r="AL60" s="4"/>
      <c r="AM60" s="26">
        <f t="shared" si="0"/>
        <v>67089405.819999993</v>
      </c>
      <c r="AN60" s="26"/>
    </row>
    <row r="61" spans="1:40" x14ac:dyDescent="0.25">
      <c r="A61" s="7" t="s">
        <v>87</v>
      </c>
      <c r="B61" s="7" t="s">
        <v>11</v>
      </c>
      <c r="C61" s="5">
        <v>7358054.0899999999</v>
      </c>
      <c r="D61" s="4">
        <v>775</v>
      </c>
      <c r="E61" s="4">
        <v>16</v>
      </c>
      <c r="F61" s="5">
        <v>7570431.9299999997</v>
      </c>
      <c r="G61" s="4">
        <v>771</v>
      </c>
      <c r="H61" s="4">
        <v>16</v>
      </c>
      <c r="I61" s="4">
        <v>6982060.3499999996</v>
      </c>
      <c r="J61" s="4">
        <v>765</v>
      </c>
      <c r="K61" s="4">
        <v>16</v>
      </c>
      <c r="L61" s="5">
        <v>7597558.1699999999</v>
      </c>
      <c r="M61" s="4">
        <v>765</v>
      </c>
      <c r="N61" s="4">
        <v>16</v>
      </c>
      <c r="O61" s="5">
        <v>7508846.0900000008</v>
      </c>
      <c r="P61" s="4">
        <v>765</v>
      </c>
      <c r="Q61" s="4">
        <v>16</v>
      </c>
      <c r="R61" s="5">
        <v>7837969.9900000012</v>
      </c>
      <c r="S61" s="4">
        <v>765</v>
      </c>
      <c r="T61" s="4">
        <v>16</v>
      </c>
      <c r="U61" s="5"/>
      <c r="V61" s="4"/>
      <c r="W61" s="4"/>
      <c r="X61" s="5"/>
      <c r="Y61" s="4"/>
      <c r="Z61" s="4"/>
      <c r="AA61" s="5"/>
      <c r="AB61" s="4"/>
      <c r="AC61" s="4"/>
      <c r="AD61" s="5"/>
      <c r="AE61" s="4"/>
      <c r="AF61" s="4"/>
      <c r="AG61" s="5"/>
      <c r="AH61" s="4"/>
      <c r="AI61" s="4"/>
      <c r="AJ61" s="5"/>
      <c r="AK61" s="4"/>
      <c r="AL61" s="4"/>
      <c r="AM61" s="26">
        <f t="shared" si="0"/>
        <v>44854920.620000005</v>
      </c>
      <c r="AN61" s="26"/>
    </row>
    <row r="62" spans="1:40" x14ac:dyDescent="0.25">
      <c r="A62" s="7" t="s">
        <v>88</v>
      </c>
      <c r="B62" s="7" t="s">
        <v>11</v>
      </c>
      <c r="C62" s="5">
        <v>2671385.4</v>
      </c>
      <c r="D62" s="4">
        <v>288</v>
      </c>
      <c r="E62" s="4">
        <v>7</v>
      </c>
      <c r="F62" s="5">
        <v>2862704.75</v>
      </c>
      <c r="G62" s="4">
        <v>288</v>
      </c>
      <c r="H62" s="4">
        <v>7</v>
      </c>
      <c r="I62" s="4">
        <v>2613889.9900000002</v>
      </c>
      <c r="J62" s="4">
        <v>288</v>
      </c>
      <c r="K62" s="4">
        <v>7</v>
      </c>
      <c r="L62" s="5">
        <v>2577170.92</v>
      </c>
      <c r="M62" s="4">
        <v>288</v>
      </c>
      <c r="N62" s="4">
        <v>7</v>
      </c>
      <c r="O62" s="5">
        <v>2681656.64</v>
      </c>
      <c r="P62" s="4">
        <v>288</v>
      </c>
      <c r="Q62" s="4">
        <v>7</v>
      </c>
      <c r="R62" s="5">
        <v>2742779.3200000003</v>
      </c>
      <c r="S62" s="4">
        <v>288</v>
      </c>
      <c r="T62" s="4">
        <v>7</v>
      </c>
      <c r="U62" s="5"/>
      <c r="V62" s="4"/>
      <c r="W62" s="4"/>
      <c r="X62" s="5"/>
      <c r="Y62" s="4"/>
      <c r="Z62" s="4"/>
      <c r="AA62" s="5"/>
      <c r="AB62" s="4"/>
      <c r="AC62" s="4"/>
      <c r="AD62" s="5"/>
      <c r="AE62" s="4"/>
      <c r="AF62" s="4"/>
      <c r="AG62" s="5"/>
      <c r="AH62" s="4"/>
      <c r="AI62" s="4"/>
      <c r="AJ62" s="5"/>
      <c r="AK62" s="4"/>
      <c r="AL62" s="4"/>
      <c r="AM62" s="26">
        <f t="shared" si="0"/>
        <v>16149587.020000001</v>
      </c>
      <c r="AN62" s="26"/>
    </row>
    <row r="63" spans="1:40" x14ac:dyDescent="0.25">
      <c r="A63" s="7" t="s">
        <v>89</v>
      </c>
      <c r="B63" s="7" t="s">
        <v>11</v>
      </c>
      <c r="C63" s="5">
        <v>6344825.54</v>
      </c>
      <c r="D63" s="4">
        <v>471</v>
      </c>
      <c r="E63" s="4">
        <v>9</v>
      </c>
      <c r="F63" s="5">
        <v>6275644.6999999993</v>
      </c>
      <c r="G63" s="4">
        <v>471</v>
      </c>
      <c r="H63" s="4">
        <v>9</v>
      </c>
      <c r="I63" s="4">
        <v>5885606.1299999999</v>
      </c>
      <c r="J63" s="4">
        <v>470</v>
      </c>
      <c r="K63" s="4">
        <v>9</v>
      </c>
      <c r="L63" s="5">
        <v>5927552.2000000002</v>
      </c>
      <c r="M63" s="4">
        <v>471</v>
      </c>
      <c r="N63" s="4">
        <v>9</v>
      </c>
      <c r="O63" s="5">
        <v>5687634.25</v>
      </c>
      <c r="P63" s="4">
        <v>471</v>
      </c>
      <c r="Q63" s="4">
        <v>9</v>
      </c>
      <c r="R63" s="5">
        <v>5700442.3000000007</v>
      </c>
      <c r="S63" s="4">
        <v>471</v>
      </c>
      <c r="T63" s="4">
        <v>9</v>
      </c>
      <c r="U63" s="5"/>
      <c r="V63" s="4"/>
      <c r="W63" s="4"/>
      <c r="X63" s="5"/>
      <c r="Y63" s="4"/>
      <c r="Z63" s="4"/>
      <c r="AA63" s="5"/>
      <c r="AB63" s="4"/>
      <c r="AC63" s="4"/>
      <c r="AD63" s="5"/>
      <c r="AE63" s="4"/>
      <c r="AF63" s="4"/>
      <c r="AG63" s="5"/>
      <c r="AH63" s="4"/>
      <c r="AI63" s="4"/>
      <c r="AJ63" s="5"/>
      <c r="AK63" s="4"/>
      <c r="AL63" s="4"/>
      <c r="AM63" s="26">
        <f t="shared" si="0"/>
        <v>35821705.119999997</v>
      </c>
      <c r="AN63" s="26"/>
    </row>
    <row r="64" spans="1:40" x14ac:dyDescent="0.25">
      <c r="A64" s="7" t="s">
        <v>90</v>
      </c>
      <c r="B64" s="7" t="s">
        <v>11</v>
      </c>
      <c r="C64" s="5">
        <v>1687215.9900000002</v>
      </c>
      <c r="D64" s="4">
        <v>199</v>
      </c>
      <c r="E64" s="4">
        <v>4</v>
      </c>
      <c r="F64" s="5">
        <v>1804055.45</v>
      </c>
      <c r="G64" s="4">
        <v>199</v>
      </c>
      <c r="H64" s="4">
        <v>4</v>
      </c>
      <c r="I64" s="4">
        <v>1694610.6800000002</v>
      </c>
      <c r="J64" s="4">
        <v>199</v>
      </c>
      <c r="K64" s="4">
        <v>4</v>
      </c>
      <c r="L64" s="5">
        <v>1530238.1800000002</v>
      </c>
      <c r="M64" s="4">
        <v>199</v>
      </c>
      <c r="N64" s="4">
        <v>4</v>
      </c>
      <c r="O64" s="5">
        <v>1767132.64</v>
      </c>
      <c r="P64" s="4">
        <v>199</v>
      </c>
      <c r="Q64" s="4">
        <v>4</v>
      </c>
      <c r="R64" s="5">
        <v>1830971.1400000001</v>
      </c>
      <c r="S64" s="4">
        <v>199</v>
      </c>
      <c r="T64" s="4">
        <v>4</v>
      </c>
      <c r="U64" s="5"/>
      <c r="V64" s="4"/>
      <c r="W64" s="4"/>
      <c r="X64" s="5"/>
      <c r="Y64" s="4"/>
      <c r="Z64" s="4"/>
      <c r="AA64" s="5"/>
      <c r="AB64" s="4"/>
      <c r="AC64" s="4"/>
      <c r="AD64" s="5"/>
      <c r="AE64" s="4"/>
      <c r="AF64" s="4"/>
      <c r="AG64" s="5"/>
      <c r="AH64" s="4"/>
      <c r="AI64" s="4"/>
      <c r="AJ64" s="5"/>
      <c r="AK64" s="4"/>
      <c r="AL64" s="4"/>
      <c r="AM64" s="26">
        <f t="shared" si="0"/>
        <v>10314224.080000002</v>
      </c>
      <c r="AN64" s="26"/>
    </row>
    <row r="65" spans="1:41" x14ac:dyDescent="0.25">
      <c r="A65" s="7" t="s">
        <v>91</v>
      </c>
      <c r="B65" s="7" t="s">
        <v>11</v>
      </c>
      <c r="C65" s="5">
        <v>6378577.5999999996</v>
      </c>
      <c r="D65" s="4">
        <v>652</v>
      </c>
      <c r="E65" s="4">
        <v>9</v>
      </c>
      <c r="F65" s="5">
        <v>6603205.3999999994</v>
      </c>
      <c r="G65" s="4">
        <v>652</v>
      </c>
      <c r="H65" s="4">
        <v>9</v>
      </c>
      <c r="I65" s="4">
        <v>5961155.370000001</v>
      </c>
      <c r="J65" s="4">
        <v>652</v>
      </c>
      <c r="K65" s="4">
        <v>9</v>
      </c>
      <c r="L65" s="5">
        <v>6341373.1900000004</v>
      </c>
      <c r="M65" s="4">
        <v>648</v>
      </c>
      <c r="N65" s="4">
        <v>9</v>
      </c>
      <c r="O65" s="5">
        <v>6214836.8199999994</v>
      </c>
      <c r="P65" s="4">
        <v>652</v>
      </c>
      <c r="Q65" s="4">
        <v>9</v>
      </c>
      <c r="R65" s="5">
        <v>6343516.5900000008</v>
      </c>
      <c r="S65" s="4">
        <v>651</v>
      </c>
      <c r="T65" s="4">
        <v>9</v>
      </c>
      <c r="U65" s="5"/>
      <c r="V65" s="4"/>
      <c r="W65" s="4"/>
      <c r="X65" s="5"/>
      <c r="Y65" s="4"/>
      <c r="Z65" s="4"/>
      <c r="AA65" s="5"/>
      <c r="AB65" s="4"/>
      <c r="AC65" s="4"/>
      <c r="AD65" s="5"/>
      <c r="AE65" s="4"/>
      <c r="AF65" s="4"/>
      <c r="AG65" s="5"/>
      <c r="AH65" s="4"/>
      <c r="AI65" s="4"/>
      <c r="AJ65" s="5"/>
      <c r="AK65" s="4"/>
      <c r="AL65" s="4"/>
      <c r="AM65" s="26">
        <f>+C65+F65+I65+L65+O65+R65+U65+X65+AA65+AD65+AG65+AJ65</f>
        <v>37842664.970000006</v>
      </c>
      <c r="AN65" s="26"/>
    </row>
    <row r="66" spans="1:41" x14ac:dyDescent="0.25">
      <c r="A66" s="7" t="s">
        <v>92</v>
      </c>
      <c r="B66" s="7" t="s">
        <v>11</v>
      </c>
      <c r="C66" s="5">
        <v>951992.56</v>
      </c>
      <c r="D66" s="4">
        <v>138</v>
      </c>
      <c r="E66" s="4">
        <v>3</v>
      </c>
      <c r="F66" s="5">
        <v>1032350.6499999999</v>
      </c>
      <c r="G66" s="4">
        <v>138</v>
      </c>
      <c r="H66" s="4">
        <v>3</v>
      </c>
      <c r="I66" s="4">
        <v>1095282.97</v>
      </c>
      <c r="J66" s="4">
        <v>138</v>
      </c>
      <c r="K66" s="4">
        <v>3</v>
      </c>
      <c r="L66" s="5">
        <v>1063834.72</v>
      </c>
      <c r="M66" s="4">
        <v>138</v>
      </c>
      <c r="N66" s="4">
        <v>3</v>
      </c>
      <c r="O66" s="5">
        <v>998999.5</v>
      </c>
      <c r="P66" s="4">
        <v>138</v>
      </c>
      <c r="Q66" s="4">
        <v>3</v>
      </c>
      <c r="R66" s="5">
        <v>995440.29</v>
      </c>
      <c r="S66" s="4">
        <v>138</v>
      </c>
      <c r="T66" s="4">
        <v>3</v>
      </c>
      <c r="U66" s="5"/>
      <c r="V66" s="4"/>
      <c r="W66" s="4"/>
      <c r="X66" s="5"/>
      <c r="Y66" s="4"/>
      <c r="Z66" s="4"/>
      <c r="AA66" s="5"/>
      <c r="AB66" s="4"/>
      <c r="AC66" s="4"/>
      <c r="AD66" s="5"/>
      <c r="AE66" s="4"/>
      <c r="AF66" s="4"/>
      <c r="AG66" s="5"/>
      <c r="AH66" s="4"/>
      <c r="AI66" s="4"/>
      <c r="AJ66" s="5"/>
      <c r="AK66" s="4"/>
      <c r="AL66" s="4"/>
      <c r="AM66" s="26">
        <f t="shared" si="0"/>
        <v>6137900.6899999995</v>
      </c>
      <c r="AN66" s="26"/>
    </row>
    <row r="67" spans="1:41" x14ac:dyDescent="0.25">
      <c r="A67" s="7" t="s">
        <v>93</v>
      </c>
      <c r="B67" s="7" t="s">
        <v>11</v>
      </c>
      <c r="C67" s="5">
        <v>7020217.5599999996</v>
      </c>
      <c r="D67" s="4">
        <v>746</v>
      </c>
      <c r="E67" s="4">
        <v>11</v>
      </c>
      <c r="F67" s="5">
        <v>7583209.959999999</v>
      </c>
      <c r="G67" s="4">
        <v>745</v>
      </c>
      <c r="H67" s="4">
        <v>11</v>
      </c>
      <c r="I67" s="4">
        <v>6986757.1799999988</v>
      </c>
      <c r="J67" s="4">
        <v>746</v>
      </c>
      <c r="K67" s="4">
        <v>11</v>
      </c>
      <c r="L67" s="5">
        <v>7491362.7600000007</v>
      </c>
      <c r="M67" s="4">
        <v>746</v>
      </c>
      <c r="N67" s="4">
        <v>11</v>
      </c>
      <c r="O67" s="5">
        <v>7489946.2800000003</v>
      </c>
      <c r="P67" s="4">
        <v>746</v>
      </c>
      <c r="Q67" s="4">
        <v>11</v>
      </c>
      <c r="R67" s="5">
        <v>7661090.9299999997</v>
      </c>
      <c r="S67" s="4">
        <v>746</v>
      </c>
      <c r="T67" s="4">
        <v>11</v>
      </c>
      <c r="U67" s="5"/>
      <c r="V67" s="4"/>
      <c r="W67" s="4"/>
      <c r="X67" s="5"/>
      <c r="Y67" s="4"/>
      <c r="Z67" s="4"/>
      <c r="AA67" s="5"/>
      <c r="AB67" s="4"/>
      <c r="AC67" s="4"/>
      <c r="AD67" s="5"/>
      <c r="AE67" s="4"/>
      <c r="AF67" s="4"/>
      <c r="AG67" s="5"/>
      <c r="AH67" s="4"/>
      <c r="AI67" s="4"/>
      <c r="AJ67" s="5"/>
      <c r="AK67" s="4"/>
      <c r="AL67" s="4"/>
      <c r="AM67" s="26">
        <f t="shared" si="0"/>
        <v>44232584.670000002</v>
      </c>
      <c r="AN67" s="26"/>
    </row>
    <row r="68" spans="1:41" x14ac:dyDescent="0.25">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5">
      <c r="A69" s="7"/>
      <c r="B69" s="7"/>
      <c r="C69" s="12"/>
      <c r="D69" s="12"/>
      <c r="E69" s="12"/>
      <c r="AD69" s="5"/>
      <c r="AE69" s="4"/>
      <c r="AF69" s="4"/>
      <c r="AG69" s="5"/>
      <c r="AH69" s="4"/>
      <c r="AI69" s="4"/>
      <c r="AM69" s="21"/>
    </row>
    <row r="70" spans="1:41" s="14" customFormat="1" ht="12" thickBot="1" x14ac:dyDescent="0.3">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266572484.22999999</v>
      </c>
      <c r="M70" s="59">
        <f t="shared" si="1"/>
        <v>26138</v>
      </c>
      <c r="N70" s="59">
        <f t="shared" si="1"/>
        <v>481</v>
      </c>
      <c r="O70" s="58">
        <f t="shared" si="1"/>
        <v>262101523.40999997</v>
      </c>
      <c r="P70" s="59">
        <f t="shared" si="1"/>
        <v>26139</v>
      </c>
      <c r="Q70" s="59">
        <f t="shared" si="1"/>
        <v>482</v>
      </c>
      <c r="R70" s="58">
        <f t="shared" si="1"/>
        <v>269325578.96999997</v>
      </c>
      <c r="S70" s="59">
        <f t="shared" si="1"/>
        <v>26237</v>
      </c>
      <c r="T70" s="59">
        <f t="shared" si="1"/>
        <v>483</v>
      </c>
      <c r="U70" s="58">
        <f t="shared" si="1"/>
        <v>0</v>
      </c>
      <c r="V70" s="59">
        <f t="shared" si="1"/>
        <v>0</v>
      </c>
      <c r="W70" s="59">
        <f t="shared" si="1"/>
        <v>0</v>
      </c>
      <c r="X70" s="58">
        <f t="shared" si="1"/>
        <v>0</v>
      </c>
      <c r="Y70" s="59">
        <f t="shared" si="1"/>
        <v>0</v>
      </c>
      <c r="Z70" s="59">
        <f t="shared" si="1"/>
        <v>0</v>
      </c>
      <c r="AA70" s="58">
        <f t="shared" si="1"/>
        <v>0</v>
      </c>
      <c r="AB70" s="59">
        <f>SUM(AB11:AB69)</f>
        <v>0</v>
      </c>
      <c r="AC70" s="59">
        <f t="shared" si="1"/>
        <v>0</v>
      </c>
      <c r="AD70" s="58">
        <f t="shared" si="1"/>
        <v>0</v>
      </c>
      <c r="AE70" s="59">
        <f t="shared" si="1"/>
        <v>0</v>
      </c>
      <c r="AF70" s="59">
        <f t="shared" si="1"/>
        <v>0</v>
      </c>
      <c r="AG70" s="58">
        <f>SUM(AG11:AG69)</f>
        <v>0</v>
      </c>
      <c r="AH70" s="59">
        <f t="shared" si="1"/>
        <v>0</v>
      </c>
      <c r="AI70" s="59">
        <f t="shared" si="1"/>
        <v>0</v>
      </c>
      <c r="AJ70" s="58">
        <f>SUM(AJ11:AJ69)</f>
        <v>0</v>
      </c>
      <c r="AK70" s="59">
        <f>SUM(AK11:AK69)</f>
        <v>0</v>
      </c>
      <c r="AL70" s="59">
        <f>SUM(AL11:AL69)</f>
        <v>0</v>
      </c>
      <c r="AM70" s="58">
        <f>SUM(AM11:AM67)</f>
        <v>1605327317.3300002</v>
      </c>
      <c r="AN70" s="60"/>
      <c r="AO70" s="57"/>
    </row>
    <row r="71" spans="1:41" ht="12" thickTop="1" x14ac:dyDescent="0.25">
      <c r="L71" s="21"/>
      <c r="M71" s="21"/>
      <c r="N71" s="21"/>
    </row>
    <row r="72" spans="1:41" x14ac:dyDescent="0.25">
      <c r="L72" s="21"/>
      <c r="M72" s="21"/>
      <c r="N72" s="21"/>
      <c r="AM72" s="12"/>
    </row>
    <row r="73" spans="1:41" x14ac:dyDescent="0.25">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5">
      <c r="A74" s="17" t="s">
        <v>122</v>
      </c>
      <c r="O74" s="21"/>
      <c r="P74" s="21"/>
      <c r="Q74" s="21"/>
      <c r="AM74" s="12"/>
    </row>
    <row r="75" spans="1:41" x14ac:dyDescent="0.25">
      <c r="AM75" s="21"/>
    </row>
    <row r="76" spans="1:41" ht="13" x14ac:dyDescent="0.3">
      <c r="A76" s="23" t="s">
        <v>100</v>
      </c>
      <c r="B76" s="28" t="s">
        <v>101</v>
      </c>
    </row>
    <row r="77" spans="1:41" ht="13" x14ac:dyDescent="0.3">
      <c r="A77" s="23"/>
      <c r="B77" s="6" t="s">
        <v>102</v>
      </c>
    </row>
    <row r="78" spans="1:41" ht="12.5" x14ac:dyDescent="0.25">
      <c r="A78"/>
      <c r="B78" s="6" t="s">
        <v>103</v>
      </c>
    </row>
    <row r="79" spans="1:41" ht="12.5" x14ac:dyDescent="0.25">
      <c r="A79"/>
      <c r="B79" s="6" t="s">
        <v>104</v>
      </c>
    </row>
    <row r="80" spans="1:41" ht="13" x14ac:dyDescent="0.3">
      <c r="A80" s="23"/>
      <c r="B80" s="6" t="s">
        <v>105</v>
      </c>
    </row>
    <row r="81" spans="1:2" ht="12.5" x14ac:dyDescent="0.25">
      <c r="A81"/>
      <c r="B81" s="6" t="s">
        <v>106</v>
      </c>
    </row>
    <row r="82" spans="1:2" ht="12.5" x14ac:dyDescent="0.25">
      <c r="A82"/>
      <c r="B82" s="6" t="s">
        <v>107</v>
      </c>
    </row>
    <row r="83" spans="1:2" ht="12.5" x14ac:dyDescent="0.25">
      <c r="A83"/>
      <c r="B83" s="6" t="s">
        <v>108</v>
      </c>
    </row>
    <row r="84" spans="1:2" ht="12.5" x14ac:dyDescent="0.25">
      <c r="A84"/>
      <c r="B84" s="6" t="s">
        <v>109</v>
      </c>
    </row>
    <row r="85" spans="1:2" ht="12.5" x14ac:dyDescent="0.25">
      <c r="A85"/>
      <c r="B85" s="6" t="s">
        <v>110</v>
      </c>
    </row>
    <row r="86" spans="1:2" ht="12.5" x14ac:dyDescent="0.25">
      <c r="A86"/>
      <c r="B86" s="6" t="s">
        <v>111</v>
      </c>
    </row>
    <row r="87" spans="1:2" ht="12.5" x14ac:dyDescent="0.25">
      <c r="A87"/>
      <c r="B87" s="6" t="s">
        <v>112</v>
      </c>
    </row>
    <row r="89" spans="1:2" x14ac:dyDescent="0.25">
      <c r="B89" s="6"/>
    </row>
    <row r="90" spans="1:2" x14ac:dyDescent="0.25">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workbookViewId="0">
      <selection activeCell="A7" sqref="A7"/>
    </sheetView>
  </sheetViews>
  <sheetFormatPr defaultColWidth="8.81640625" defaultRowHeight="11.5" x14ac:dyDescent="0.25"/>
  <cols>
    <col min="1" max="1" width="43" style="2" customWidth="1"/>
    <col min="2" max="2" width="10.7265625" style="2" bestFit="1" customWidth="1"/>
    <col min="3" max="3" width="14.54296875" style="2" bestFit="1" customWidth="1"/>
    <col min="4" max="4" width="13.1796875" style="2" bestFit="1" customWidth="1"/>
    <col min="5" max="5" width="13.7265625" style="2" bestFit="1" customWidth="1"/>
    <col min="6" max="6" width="14.1796875" style="2" bestFit="1" customWidth="1"/>
    <col min="7" max="7" width="13.1796875" style="2" bestFit="1" customWidth="1"/>
    <col min="8" max="8" width="13.7265625" style="2" bestFit="1" customWidth="1"/>
    <col min="9" max="9" width="14.1796875" style="2" bestFit="1" customWidth="1"/>
    <col min="10" max="10" width="13.1796875" style="2" bestFit="1" customWidth="1"/>
    <col min="11" max="11" width="13.7265625" style="2" bestFit="1" customWidth="1"/>
    <col min="12" max="12" width="14.54296875" style="2" bestFit="1" customWidth="1"/>
    <col min="13" max="13" width="13.1796875" style="2" bestFit="1" customWidth="1"/>
    <col min="14" max="14" width="13.7265625" style="2" bestFit="1" customWidth="1"/>
    <col min="15" max="15" width="14.1796875" style="2" bestFit="1" customWidth="1"/>
    <col min="16" max="16" width="13.1796875" style="2" bestFit="1" customWidth="1"/>
    <col min="17" max="17" width="13.7265625" style="2" bestFit="1" customWidth="1"/>
    <col min="18" max="18" width="14.1796875" style="2" bestFit="1" customWidth="1"/>
    <col min="19" max="19" width="13.1796875" style="2" bestFit="1" customWidth="1"/>
    <col min="20" max="20" width="13.7265625" style="2" bestFit="1" customWidth="1"/>
    <col min="21" max="21" width="14.1796875" style="2" bestFit="1" customWidth="1"/>
    <col min="22" max="22" width="13.1796875" style="2" bestFit="1" customWidth="1"/>
    <col min="23" max="23" width="13.7265625" style="2" bestFit="1" customWidth="1"/>
    <col min="24" max="24" width="14.1796875" style="2" bestFit="1" customWidth="1"/>
    <col min="25" max="25" width="13.1796875" style="2" bestFit="1" customWidth="1"/>
    <col min="26" max="26" width="13.7265625" style="2" bestFit="1" customWidth="1"/>
    <col min="27" max="27" width="14.1796875" style="2" bestFit="1" customWidth="1"/>
    <col min="28" max="28" width="13.1796875" style="2" bestFit="1" customWidth="1"/>
    <col min="29" max="29" width="13.7265625" style="2" bestFit="1" customWidth="1"/>
    <col min="30" max="30" width="14.1796875" style="2" bestFit="1" customWidth="1"/>
    <col min="31" max="31" width="13.1796875" style="2" bestFit="1" customWidth="1"/>
    <col min="32" max="32" width="13.7265625" style="2" bestFit="1" customWidth="1"/>
    <col min="33" max="33" width="14.1796875" style="2" bestFit="1" customWidth="1"/>
    <col min="34" max="34" width="13.1796875" style="2" bestFit="1" customWidth="1"/>
    <col min="35" max="35" width="13.7265625" style="2" bestFit="1" customWidth="1"/>
    <col min="36" max="36" width="14.54296875" style="2" bestFit="1" customWidth="1"/>
    <col min="37" max="37" width="13.1796875" style="2" bestFit="1" customWidth="1"/>
    <col min="38" max="38" width="13.7265625" style="2" bestFit="1" customWidth="1"/>
    <col min="39" max="39" width="16" style="2" bestFit="1" customWidth="1"/>
    <col min="40" max="40" width="22.54296875" style="2" bestFit="1" customWidth="1"/>
    <col min="41" max="41" width="13.1796875" style="2" bestFit="1" customWidth="1"/>
    <col min="42" max="16384" width="8.81640625" style="2"/>
  </cols>
  <sheetData>
    <row r="1" spans="1:40" s="7" customFormat="1" x14ac:dyDescent="0.25"/>
    <row r="2" spans="1:40" s="7" customFormat="1" x14ac:dyDescent="0.25"/>
    <row r="3" spans="1:40" s="7" customFormat="1" x14ac:dyDescent="0.25"/>
    <row r="4" spans="1:40" s="7" customFormat="1" x14ac:dyDescent="0.25"/>
    <row r="5" spans="1:40" s="7" customFormat="1" x14ac:dyDescent="0.25"/>
    <row r="6" spans="1:40" s="7" customFormat="1" ht="27.75" customHeight="1" x14ac:dyDescent="0.25"/>
    <row r="7" spans="1:40" s="7" customFormat="1" ht="25" x14ac:dyDescent="0.5">
      <c r="A7" s="27" t="s">
        <v>18</v>
      </c>
    </row>
    <row r="8" spans="1:40" s="7" customFormat="1" ht="8.25" customHeight="1" x14ac:dyDescent="0.25"/>
    <row r="9" spans="1:40" s="7" customFormat="1" ht="12.75" customHeight="1" x14ac:dyDescent="0.25">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94</v>
      </c>
    </row>
    <row r="10" spans="1:40" s="7" customFormat="1" x14ac:dyDescent="0.25">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5">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5">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5">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5">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5">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5">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5">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5">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5">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5">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5">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5">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5">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5">
      <c r="A24" s="8" t="s">
        <v>32</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5">
      <c r="A25" s="8" t="s">
        <v>38</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5">
      <c r="A26" s="8" t="s">
        <v>39</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5">
      <c r="A27" s="8" t="s">
        <v>41</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5">
      <c r="A28" s="8" t="s">
        <v>43</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5">
      <c r="A29" s="8" t="s">
        <v>45</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5">
      <c r="A30" s="8" t="s">
        <v>47</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5">
      <c r="A31" s="8" t="s">
        <v>49</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5">
      <c r="A32" s="8" t="s">
        <v>51</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5">
      <c r="A33" s="8" t="s">
        <v>53</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5">
      <c r="A34" s="8" t="s">
        <v>55</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5">
      <c r="A35" s="8" t="s">
        <v>57</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5">
      <c r="A36" s="8" t="s">
        <v>59</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5">
      <c r="A37" s="8" t="s">
        <v>61</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5">
      <c r="A38" s="8" t="s">
        <v>63</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5">
      <c r="A39" s="8" t="s">
        <v>64</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5">
      <c r="A40" s="7" t="s">
        <v>66</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5">
      <c r="A41" s="7" t="s">
        <v>67</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5">
      <c r="A42" s="7" t="s">
        <v>68</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5">
      <c r="A43" s="7" t="s">
        <v>69</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5">
      <c r="A44" s="7" t="s">
        <v>70</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5">
      <c r="A45" s="7" t="s">
        <v>71</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5">
      <c r="A46" s="7" t="s">
        <v>72</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5">
      <c r="A47" s="7" t="s">
        <v>73</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5">
      <c r="A48" s="7" t="s">
        <v>74</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5">
      <c r="A49" s="7" t="s">
        <v>75</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5">
      <c r="A50" s="7" t="s">
        <v>76</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5">
      <c r="A51" s="7" t="s">
        <v>77</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5">
      <c r="A52" s="7" t="s">
        <v>78</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5">
      <c r="A53" s="7" t="s">
        <v>79</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5">
      <c r="A54" s="7" t="s">
        <v>80</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5">
      <c r="A55" s="7" t="s">
        <v>81</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5">
      <c r="A56" s="7" t="s">
        <v>82</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5">
      <c r="A57" s="7" t="s">
        <v>83</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5">
      <c r="A58" s="7" t="s">
        <v>84</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5">
      <c r="A59" s="7" t="s">
        <v>85</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5">
      <c r="A60" s="7" t="s">
        <v>86</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5">
      <c r="A61" s="7" t="s">
        <v>87</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5">
      <c r="A62" s="7" t="s">
        <v>88</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5">
      <c r="A63" s="7" t="s">
        <v>89</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5">
      <c r="A64" s="7" t="s">
        <v>90</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5">
      <c r="A65" s="7" t="s">
        <v>91</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5">
      <c r="A66" s="7" t="s">
        <v>92</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5">
      <c r="A67" s="7" t="s">
        <v>93</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5">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5">
      <c r="A69" s="7"/>
      <c r="B69" s="7"/>
      <c r="C69" s="12"/>
      <c r="D69" s="12"/>
      <c r="E69" s="12"/>
      <c r="AD69" s="5"/>
      <c r="AE69" s="4"/>
      <c r="AF69" s="4"/>
      <c r="AG69" s="5"/>
      <c r="AH69" s="4"/>
      <c r="AI69" s="4"/>
      <c r="AM69" s="21"/>
    </row>
    <row r="70" spans="1:41" s="14" customFormat="1" ht="12" thickBot="1" x14ac:dyDescent="0.3">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 thickTop="1" x14ac:dyDescent="0.25">
      <c r="L71" s="21"/>
      <c r="M71" s="21"/>
      <c r="N71" s="21"/>
    </row>
    <row r="72" spans="1:41" x14ac:dyDescent="0.25">
      <c r="L72" s="21"/>
      <c r="M72" s="21"/>
      <c r="N72" s="21"/>
      <c r="AM72" s="12"/>
    </row>
    <row r="73" spans="1:41" x14ac:dyDescent="0.25">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5">
      <c r="A74" s="17" t="s">
        <v>119</v>
      </c>
      <c r="O74" s="21"/>
      <c r="P74" s="21"/>
      <c r="Q74" s="21"/>
      <c r="AM74" s="12"/>
    </row>
    <row r="75" spans="1:41" x14ac:dyDescent="0.25">
      <c r="AM75" s="21"/>
    </row>
    <row r="76" spans="1:41" ht="13" x14ac:dyDescent="0.3">
      <c r="A76" s="23" t="s">
        <v>100</v>
      </c>
      <c r="B76" s="28" t="s">
        <v>101</v>
      </c>
    </row>
    <row r="77" spans="1:41" ht="13" x14ac:dyDescent="0.3">
      <c r="A77" s="23"/>
      <c r="B77" s="6" t="s">
        <v>102</v>
      </c>
    </row>
    <row r="78" spans="1:41" ht="12.5" x14ac:dyDescent="0.25">
      <c r="A78"/>
      <c r="B78" s="6" t="s">
        <v>103</v>
      </c>
    </row>
    <row r="79" spans="1:41" ht="12.5" x14ac:dyDescent="0.25">
      <c r="A79"/>
      <c r="B79" s="6" t="s">
        <v>104</v>
      </c>
    </row>
    <row r="80" spans="1:41" ht="13" x14ac:dyDescent="0.3">
      <c r="A80" s="23"/>
      <c r="B80" s="6" t="s">
        <v>105</v>
      </c>
    </row>
    <row r="81" spans="1:2" ht="12.5" x14ac:dyDescent="0.25">
      <c r="A81"/>
      <c r="B81" s="6" t="s">
        <v>106</v>
      </c>
    </row>
    <row r="82" spans="1:2" ht="12.5" x14ac:dyDescent="0.25">
      <c r="A82"/>
      <c r="B82" s="6" t="s">
        <v>107</v>
      </c>
    </row>
    <row r="83" spans="1:2" ht="12.5" x14ac:dyDescent="0.25">
      <c r="A83"/>
      <c r="B83" s="6" t="s">
        <v>108</v>
      </c>
    </row>
    <row r="84" spans="1:2" ht="12.5" x14ac:dyDescent="0.25">
      <c r="A84"/>
      <c r="B84" s="6" t="s">
        <v>109</v>
      </c>
    </row>
    <row r="85" spans="1:2" ht="12.5" x14ac:dyDescent="0.25">
      <c r="A85"/>
      <c r="B85" s="6" t="s">
        <v>110</v>
      </c>
    </row>
    <row r="86" spans="1:2" ht="12.5" x14ac:dyDescent="0.25">
      <c r="A86"/>
      <c r="B86" s="6" t="s">
        <v>111</v>
      </c>
    </row>
    <row r="87" spans="1:2" ht="12.5" x14ac:dyDescent="0.25">
      <c r="A87"/>
      <c r="B87" s="6" t="s">
        <v>112</v>
      </c>
    </row>
    <row r="89" spans="1:2" x14ac:dyDescent="0.25">
      <c r="B89" s="6"/>
    </row>
    <row r="90" spans="1:2" x14ac:dyDescent="0.25">
      <c r="B90" s="6"/>
    </row>
  </sheetData>
  <mergeCells count="12">
    <mergeCell ref="AG9:AI9"/>
    <mergeCell ref="AJ9:AL9"/>
    <mergeCell ref="R9:T9"/>
    <mergeCell ref="U9:W9"/>
    <mergeCell ref="X9:Z9"/>
    <mergeCell ref="AA9:AC9"/>
    <mergeCell ref="AD9:AF9"/>
    <mergeCell ref="C9:E9"/>
    <mergeCell ref="F9:H9"/>
    <mergeCell ref="I9:K9"/>
    <mergeCell ref="L9:N9"/>
    <mergeCell ref="O9:Q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O90"/>
  <sheetViews>
    <sheetView workbookViewId="0">
      <selection activeCell="A7" sqref="A7"/>
    </sheetView>
  </sheetViews>
  <sheetFormatPr defaultColWidth="8.81640625" defaultRowHeight="11.5" x14ac:dyDescent="0.25"/>
  <cols>
    <col min="1" max="1" width="43" style="2" customWidth="1"/>
    <col min="2" max="2" width="10.7265625" style="2" bestFit="1" customWidth="1"/>
    <col min="3" max="3" width="14.54296875" style="2" bestFit="1" customWidth="1"/>
    <col min="4" max="4" width="13.1796875" style="2" bestFit="1" customWidth="1"/>
    <col min="5" max="5" width="13.7265625" style="2" bestFit="1" customWidth="1"/>
    <col min="6" max="6" width="14.1796875" style="2" bestFit="1" customWidth="1"/>
    <col min="7" max="7" width="13.1796875" style="2" bestFit="1" customWidth="1"/>
    <col min="8" max="8" width="13.7265625" style="2" bestFit="1" customWidth="1"/>
    <col min="9" max="9" width="14.1796875" style="2" bestFit="1" customWidth="1"/>
    <col min="10" max="10" width="13.1796875" style="2" bestFit="1" customWidth="1"/>
    <col min="11" max="11" width="13.7265625" style="2" bestFit="1" customWidth="1"/>
    <col min="12" max="12" width="14.54296875" style="2" bestFit="1" customWidth="1"/>
    <col min="13" max="13" width="13.1796875" style="2" bestFit="1" customWidth="1"/>
    <col min="14" max="14" width="13.7265625" style="2" bestFit="1" customWidth="1"/>
    <col min="15" max="15" width="14.1796875" style="2" bestFit="1" customWidth="1"/>
    <col min="16" max="16" width="13.1796875" style="2" bestFit="1" customWidth="1"/>
    <col min="17" max="17" width="13.7265625" style="2" bestFit="1" customWidth="1"/>
    <col min="18" max="18" width="14.1796875" style="2" bestFit="1" customWidth="1"/>
    <col min="19" max="19" width="13.1796875" style="2" bestFit="1" customWidth="1"/>
    <col min="20" max="20" width="13.7265625" style="2" bestFit="1" customWidth="1"/>
    <col min="21" max="21" width="14.1796875" style="2" bestFit="1" customWidth="1"/>
    <col min="22" max="22" width="13.1796875" style="2" bestFit="1" customWidth="1"/>
    <col min="23" max="23" width="13.7265625" style="2" bestFit="1" customWidth="1"/>
    <col min="24" max="24" width="14.1796875" style="2" bestFit="1" customWidth="1"/>
    <col min="25" max="25" width="13.1796875" style="2" bestFit="1" customWidth="1"/>
    <col min="26" max="26" width="13.7265625" style="2" bestFit="1" customWidth="1"/>
    <col min="27" max="27" width="14.1796875" style="2" bestFit="1" customWidth="1"/>
    <col min="28" max="28" width="13.1796875" style="2" bestFit="1" customWidth="1"/>
    <col min="29" max="29" width="13.7265625" style="2" bestFit="1" customWidth="1"/>
    <col min="30" max="30" width="14.1796875" style="2" bestFit="1" customWidth="1"/>
    <col min="31" max="31" width="13.1796875" style="2" bestFit="1" customWidth="1"/>
    <col min="32" max="32" width="13.7265625" style="2" bestFit="1" customWidth="1"/>
    <col min="33" max="33" width="14.1796875" style="2" bestFit="1" customWidth="1"/>
    <col min="34" max="34" width="13.1796875" style="2" bestFit="1" customWidth="1"/>
    <col min="35" max="35" width="13.7265625" style="2" bestFit="1" customWidth="1"/>
    <col min="36" max="36" width="14.54296875" style="2" bestFit="1" customWidth="1"/>
    <col min="37" max="37" width="13.1796875" style="2" bestFit="1" customWidth="1"/>
    <col min="38" max="38" width="13.7265625" style="2" bestFit="1" customWidth="1"/>
    <col min="39" max="39" width="16" style="2" bestFit="1" customWidth="1"/>
    <col min="40" max="40" width="22.54296875" style="2" bestFit="1" customWidth="1"/>
    <col min="41" max="41" width="13.1796875" style="2" bestFit="1" customWidth="1"/>
    <col min="42" max="16384" width="8.81640625" style="2"/>
  </cols>
  <sheetData>
    <row r="1" spans="1:41" s="7" customFormat="1" x14ac:dyDescent="0.25"/>
    <row r="2" spans="1:41" s="7" customFormat="1" x14ac:dyDescent="0.25"/>
    <row r="3" spans="1:41" s="7" customFormat="1" x14ac:dyDescent="0.25"/>
    <row r="4" spans="1:41" s="7" customFormat="1" x14ac:dyDescent="0.25"/>
    <row r="5" spans="1:41" s="7" customFormat="1" x14ac:dyDescent="0.25"/>
    <row r="6" spans="1:41" s="7" customFormat="1" ht="27.75" customHeight="1" x14ac:dyDescent="0.25"/>
    <row r="7" spans="1:41" s="7" customFormat="1" ht="25" x14ac:dyDescent="0.5">
      <c r="A7" s="27" t="s">
        <v>18</v>
      </c>
    </row>
    <row r="8" spans="1:41" s="7" customFormat="1" ht="8.25" customHeight="1" x14ac:dyDescent="0.25"/>
    <row r="9" spans="1:41" s="7" customFormat="1" ht="12.75" customHeight="1" x14ac:dyDescent="0.25">
      <c r="A9" s="24"/>
      <c r="B9" s="24"/>
      <c r="C9" s="80">
        <v>44743</v>
      </c>
      <c r="D9" s="80"/>
      <c r="E9" s="80"/>
      <c r="F9" s="80">
        <v>44774</v>
      </c>
      <c r="G9" s="80"/>
      <c r="H9" s="80"/>
      <c r="I9" s="80">
        <v>44805</v>
      </c>
      <c r="J9" s="80"/>
      <c r="K9" s="80"/>
      <c r="L9" s="80">
        <v>44835</v>
      </c>
      <c r="M9" s="80"/>
      <c r="N9" s="80"/>
      <c r="O9" s="80">
        <v>44866</v>
      </c>
      <c r="P9" s="80"/>
      <c r="Q9" s="80"/>
      <c r="R9" s="80">
        <v>44896</v>
      </c>
      <c r="S9" s="80"/>
      <c r="T9" s="80"/>
      <c r="U9" s="80">
        <v>44927</v>
      </c>
      <c r="V9" s="80"/>
      <c r="W9" s="80"/>
      <c r="X9" s="80">
        <v>44958</v>
      </c>
      <c r="Y9" s="80"/>
      <c r="Z9" s="80"/>
      <c r="AA9" s="80">
        <v>44986</v>
      </c>
      <c r="AB9" s="80"/>
      <c r="AC9" s="80"/>
      <c r="AD9" s="80">
        <v>45017</v>
      </c>
      <c r="AE9" s="80"/>
      <c r="AF9" s="80"/>
      <c r="AG9" s="80">
        <v>45047</v>
      </c>
      <c r="AH9" s="80"/>
      <c r="AI9" s="80"/>
      <c r="AJ9" s="80">
        <v>45078</v>
      </c>
      <c r="AK9" s="80"/>
      <c r="AL9" s="80"/>
      <c r="AM9" s="24" t="s">
        <v>113</v>
      </c>
    </row>
    <row r="10" spans="1:41" s="7" customFormat="1" x14ac:dyDescent="0.25">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5">
      <c r="A11" s="7" t="s">
        <v>10</v>
      </c>
      <c r="B11" s="7" t="s">
        <v>11</v>
      </c>
      <c r="C11" s="5">
        <v>13341092.119999999</v>
      </c>
      <c r="D11" s="4">
        <v>780</v>
      </c>
      <c r="E11" s="4">
        <v>12</v>
      </c>
      <c r="F11" s="5">
        <v>13363687.15</v>
      </c>
      <c r="G11" s="4">
        <v>778</v>
      </c>
      <c r="H11" s="4">
        <v>12</v>
      </c>
      <c r="I11" s="4">
        <v>12540059.370000001</v>
      </c>
      <c r="J11" s="4">
        <v>780</v>
      </c>
      <c r="K11" s="4">
        <v>12</v>
      </c>
      <c r="L11" s="5">
        <v>13206022.580000002</v>
      </c>
      <c r="M11" s="4">
        <v>780</v>
      </c>
      <c r="N11" s="4">
        <v>12</v>
      </c>
      <c r="O11" s="5">
        <v>11904584.48</v>
      </c>
      <c r="P11" s="4">
        <v>780</v>
      </c>
      <c r="Q11" s="4">
        <v>12</v>
      </c>
      <c r="R11" s="5">
        <v>12892691.810000001</v>
      </c>
      <c r="S11" s="4">
        <v>778</v>
      </c>
      <c r="T11" s="4">
        <v>12</v>
      </c>
      <c r="U11" s="5">
        <v>11857137.539999997</v>
      </c>
      <c r="V11" s="4">
        <v>780</v>
      </c>
      <c r="W11" s="4">
        <v>12</v>
      </c>
      <c r="X11" s="5">
        <v>10951410.540000001</v>
      </c>
      <c r="Y11" s="4">
        <v>780</v>
      </c>
      <c r="Z11" s="4">
        <v>12</v>
      </c>
      <c r="AA11" s="5">
        <v>11955695.880000001</v>
      </c>
      <c r="AB11" s="4">
        <v>780</v>
      </c>
      <c r="AC11" s="4">
        <v>12</v>
      </c>
      <c r="AD11" s="5">
        <v>11754432.300000001</v>
      </c>
      <c r="AE11" s="4">
        <v>780</v>
      </c>
      <c r="AF11" s="4">
        <v>12</v>
      </c>
      <c r="AG11" s="5">
        <v>11775329.17</v>
      </c>
      <c r="AH11" s="4">
        <v>780</v>
      </c>
      <c r="AI11" s="4">
        <v>12</v>
      </c>
      <c r="AJ11" s="5">
        <v>11904727.640000001</v>
      </c>
      <c r="AK11" s="4">
        <v>780</v>
      </c>
      <c r="AL11" s="4">
        <v>12</v>
      </c>
      <c r="AM11" s="26">
        <f>+C11+F11+I11+L11+O11+R11+U11+X11+AA11+AD11+AG11+AJ11</f>
        <v>147446870.57999998</v>
      </c>
      <c r="AN11" s="26"/>
      <c r="AO11" s="26"/>
    </row>
    <row r="12" spans="1:41" s="7" customFormat="1" x14ac:dyDescent="0.25">
      <c r="A12" s="7" t="s">
        <v>12</v>
      </c>
      <c r="B12" s="7" t="s">
        <v>13</v>
      </c>
      <c r="C12" s="5">
        <v>945623.02</v>
      </c>
      <c r="D12" s="4">
        <v>167</v>
      </c>
      <c r="E12" s="4">
        <v>4</v>
      </c>
      <c r="F12" s="5">
        <v>930169.5</v>
      </c>
      <c r="G12" s="4">
        <v>167</v>
      </c>
      <c r="H12" s="4">
        <v>4</v>
      </c>
      <c r="I12" s="4">
        <v>952794.50999999989</v>
      </c>
      <c r="J12" s="4">
        <v>168</v>
      </c>
      <c r="K12" s="4">
        <v>4</v>
      </c>
      <c r="L12" s="5">
        <v>976343.53</v>
      </c>
      <c r="M12" s="4">
        <v>168</v>
      </c>
      <c r="N12" s="4">
        <v>4</v>
      </c>
      <c r="O12" s="5">
        <v>896113.31</v>
      </c>
      <c r="P12" s="4">
        <v>168</v>
      </c>
      <c r="Q12" s="4">
        <v>4</v>
      </c>
      <c r="R12" s="5">
        <v>1019233.26</v>
      </c>
      <c r="S12" s="4">
        <v>168</v>
      </c>
      <c r="T12" s="4">
        <v>4</v>
      </c>
      <c r="U12" s="5">
        <v>911946.22</v>
      </c>
      <c r="V12" s="4">
        <v>168</v>
      </c>
      <c r="W12" s="4">
        <v>4</v>
      </c>
      <c r="X12" s="5">
        <v>854569.73</v>
      </c>
      <c r="Y12" s="4">
        <v>168</v>
      </c>
      <c r="Z12" s="4">
        <v>4</v>
      </c>
      <c r="AA12" s="5">
        <v>954005.5</v>
      </c>
      <c r="AB12" s="4">
        <v>167</v>
      </c>
      <c r="AC12" s="4">
        <v>4</v>
      </c>
      <c r="AD12" s="5">
        <v>962440.87</v>
      </c>
      <c r="AE12" s="4">
        <v>168</v>
      </c>
      <c r="AF12" s="4">
        <v>4</v>
      </c>
      <c r="AG12" s="5">
        <v>797149.33000000007</v>
      </c>
      <c r="AH12" s="4">
        <v>168</v>
      </c>
      <c r="AI12" s="4">
        <v>4</v>
      </c>
      <c r="AJ12" s="5">
        <v>893281.1</v>
      </c>
      <c r="AK12" s="4">
        <v>168</v>
      </c>
      <c r="AL12" s="4">
        <v>4</v>
      </c>
      <c r="AM12" s="26">
        <f t="shared" ref="AM12:AM67" si="0">+C12+F12+I12+L12+O12+R12+U12+X12+AA12+AD12+AG12+AJ12</f>
        <v>11093669.879999997</v>
      </c>
      <c r="AN12" s="26"/>
      <c r="AO12" s="26"/>
    </row>
    <row r="13" spans="1:41" s="7" customFormat="1" x14ac:dyDescent="0.25">
      <c r="A13" s="7" t="s">
        <v>14</v>
      </c>
      <c r="B13" s="7" t="s">
        <v>13</v>
      </c>
      <c r="C13" s="5">
        <v>11659170.08</v>
      </c>
      <c r="D13" s="4">
        <v>1371</v>
      </c>
      <c r="E13" s="4">
        <v>26</v>
      </c>
      <c r="F13" s="5">
        <v>11927574.490000002</v>
      </c>
      <c r="G13" s="4">
        <v>1373</v>
      </c>
      <c r="H13" s="4">
        <v>26</v>
      </c>
      <c r="I13" s="4">
        <v>11637094.669999998</v>
      </c>
      <c r="J13" s="4">
        <v>1373</v>
      </c>
      <c r="K13" s="4">
        <v>26</v>
      </c>
      <c r="L13" s="5">
        <v>12036541.039999997</v>
      </c>
      <c r="M13" s="4">
        <v>1370</v>
      </c>
      <c r="N13" s="4">
        <v>26</v>
      </c>
      <c r="O13" s="5">
        <v>10981129.610000001</v>
      </c>
      <c r="P13" s="4">
        <v>1371</v>
      </c>
      <c r="Q13" s="4">
        <v>26</v>
      </c>
      <c r="R13" s="5">
        <v>11592735.08</v>
      </c>
      <c r="S13" s="4">
        <v>1372</v>
      </c>
      <c r="T13" s="4">
        <v>26</v>
      </c>
      <c r="U13" s="5">
        <v>11696786.719999999</v>
      </c>
      <c r="V13" s="4">
        <v>1371</v>
      </c>
      <c r="W13" s="4">
        <v>26</v>
      </c>
      <c r="X13" s="5">
        <v>10220983.76</v>
      </c>
      <c r="Y13" s="4">
        <v>1368</v>
      </c>
      <c r="Z13" s="4">
        <v>26</v>
      </c>
      <c r="AA13" s="5">
        <v>11303972.410000002</v>
      </c>
      <c r="AB13" s="4">
        <v>1367</v>
      </c>
      <c r="AC13" s="4">
        <v>26</v>
      </c>
      <c r="AD13" s="5">
        <v>10830665.789999999</v>
      </c>
      <c r="AE13" s="4">
        <v>1366</v>
      </c>
      <c r="AF13" s="4">
        <v>26</v>
      </c>
      <c r="AG13" s="5">
        <v>10987095.600000001</v>
      </c>
      <c r="AH13" s="4">
        <v>1368</v>
      </c>
      <c r="AI13" s="4">
        <v>26</v>
      </c>
      <c r="AJ13" s="5">
        <v>10722883.799999999</v>
      </c>
      <c r="AK13" s="4">
        <v>1368</v>
      </c>
      <c r="AL13" s="4">
        <v>26</v>
      </c>
      <c r="AM13" s="26">
        <f t="shared" si="0"/>
        <v>135596633.05000001</v>
      </c>
      <c r="AN13" s="26"/>
      <c r="AO13" s="26"/>
    </row>
    <row r="14" spans="1:41" s="7" customFormat="1" x14ac:dyDescent="0.25">
      <c r="A14" s="7" t="s">
        <v>15</v>
      </c>
      <c r="B14" s="7" t="s">
        <v>13</v>
      </c>
      <c r="C14" s="5">
        <v>980113.66999999981</v>
      </c>
      <c r="D14" s="4">
        <v>167</v>
      </c>
      <c r="E14" s="4">
        <v>7</v>
      </c>
      <c r="F14" s="5">
        <v>969949.56</v>
      </c>
      <c r="G14" s="4">
        <v>167</v>
      </c>
      <c r="H14" s="4">
        <v>7</v>
      </c>
      <c r="I14" s="4">
        <v>912338.41000000015</v>
      </c>
      <c r="J14" s="4">
        <v>167</v>
      </c>
      <c r="K14" s="4">
        <v>7</v>
      </c>
      <c r="L14" s="5">
        <v>911200.97</v>
      </c>
      <c r="M14" s="4">
        <v>167</v>
      </c>
      <c r="N14" s="4">
        <v>7</v>
      </c>
      <c r="O14" s="5">
        <v>977141.17999999993</v>
      </c>
      <c r="P14" s="4">
        <v>167</v>
      </c>
      <c r="Q14" s="4">
        <v>7</v>
      </c>
      <c r="R14" s="5">
        <v>927302.43</v>
      </c>
      <c r="S14" s="4">
        <v>167</v>
      </c>
      <c r="T14" s="4">
        <v>7</v>
      </c>
      <c r="U14" s="5">
        <v>896563.86</v>
      </c>
      <c r="V14" s="4">
        <v>167</v>
      </c>
      <c r="W14" s="4">
        <v>7</v>
      </c>
      <c r="X14" s="5">
        <v>793959.14</v>
      </c>
      <c r="Y14" s="4">
        <v>162</v>
      </c>
      <c r="Z14" s="4">
        <v>7</v>
      </c>
      <c r="AA14" s="5">
        <v>940509.47</v>
      </c>
      <c r="AB14" s="4">
        <v>167</v>
      </c>
      <c r="AC14" s="4">
        <v>7</v>
      </c>
      <c r="AD14" s="5">
        <v>926576.39999999991</v>
      </c>
      <c r="AE14" s="4">
        <v>167</v>
      </c>
      <c r="AF14" s="4">
        <v>7</v>
      </c>
      <c r="AG14" s="5">
        <v>923188.98</v>
      </c>
      <c r="AH14" s="4">
        <v>167</v>
      </c>
      <c r="AI14" s="4">
        <v>7</v>
      </c>
      <c r="AJ14" s="5">
        <v>864060.37999999989</v>
      </c>
      <c r="AK14" s="4">
        <v>166</v>
      </c>
      <c r="AL14" s="4">
        <v>7</v>
      </c>
      <c r="AM14" s="26">
        <f t="shared" si="0"/>
        <v>11022904.449999999</v>
      </c>
      <c r="AN14" s="26"/>
      <c r="AO14" s="26"/>
    </row>
    <row r="15" spans="1:41" s="7" customFormat="1" x14ac:dyDescent="0.25">
      <c r="A15" s="7" t="s">
        <v>16</v>
      </c>
      <c r="B15" s="7" t="s">
        <v>13</v>
      </c>
      <c r="C15" s="5">
        <v>1374395.99</v>
      </c>
      <c r="D15" s="4">
        <v>167</v>
      </c>
      <c r="E15" s="4">
        <v>5</v>
      </c>
      <c r="F15" s="5">
        <v>1402248.42</v>
      </c>
      <c r="G15" s="4">
        <v>166</v>
      </c>
      <c r="H15" s="4">
        <v>5</v>
      </c>
      <c r="I15" s="4">
        <v>1388925.97</v>
      </c>
      <c r="J15" s="4">
        <v>167</v>
      </c>
      <c r="K15" s="4">
        <v>5</v>
      </c>
      <c r="L15" s="5">
        <v>1328307.0999999999</v>
      </c>
      <c r="M15" s="4">
        <v>167</v>
      </c>
      <c r="N15" s="4">
        <v>5</v>
      </c>
      <c r="O15" s="5">
        <v>1110545.1000000001</v>
      </c>
      <c r="P15" s="4">
        <v>167</v>
      </c>
      <c r="Q15" s="4">
        <v>5</v>
      </c>
      <c r="R15" s="5">
        <v>1243318.8999999999</v>
      </c>
      <c r="S15" s="4">
        <v>167</v>
      </c>
      <c r="T15" s="4">
        <v>5</v>
      </c>
      <c r="U15" s="5">
        <v>1184683.46</v>
      </c>
      <c r="V15" s="4">
        <v>167</v>
      </c>
      <c r="W15" s="4">
        <v>5</v>
      </c>
      <c r="X15" s="5">
        <v>1045715.24</v>
      </c>
      <c r="Y15" s="4">
        <v>167</v>
      </c>
      <c r="Z15" s="4">
        <v>5</v>
      </c>
      <c r="AA15" s="5">
        <v>1015743.27</v>
      </c>
      <c r="AB15" s="4">
        <v>167</v>
      </c>
      <c r="AC15" s="4">
        <v>5</v>
      </c>
      <c r="AD15" s="5">
        <v>1064644.17</v>
      </c>
      <c r="AE15" s="4">
        <v>167</v>
      </c>
      <c r="AF15" s="4">
        <v>5</v>
      </c>
      <c r="AG15" s="5">
        <v>1147419.3799999999</v>
      </c>
      <c r="AH15" s="4">
        <v>167</v>
      </c>
      <c r="AI15" s="4">
        <v>5</v>
      </c>
      <c r="AJ15" s="5">
        <v>1203131.1300000001</v>
      </c>
      <c r="AK15" s="4">
        <v>167</v>
      </c>
      <c r="AL15" s="4">
        <v>5</v>
      </c>
      <c r="AM15" s="26">
        <f t="shared" si="0"/>
        <v>14509078.130000001</v>
      </c>
      <c r="AN15" s="26"/>
      <c r="AO15" s="26"/>
    </row>
    <row r="16" spans="1:41" s="7" customFormat="1" x14ac:dyDescent="0.25">
      <c r="A16" s="7" t="s">
        <v>17</v>
      </c>
      <c r="B16" s="7" t="s">
        <v>13</v>
      </c>
      <c r="C16" s="5">
        <v>1028300.38</v>
      </c>
      <c r="D16" s="4">
        <v>128</v>
      </c>
      <c r="E16" s="4">
        <v>3</v>
      </c>
      <c r="F16" s="5">
        <v>1072677.6000000001</v>
      </c>
      <c r="G16" s="4">
        <v>129</v>
      </c>
      <c r="H16" s="4">
        <v>3</v>
      </c>
      <c r="I16" s="4">
        <v>953338.94</v>
      </c>
      <c r="J16" s="4">
        <v>129</v>
      </c>
      <c r="K16" s="4">
        <v>3</v>
      </c>
      <c r="L16" s="5">
        <v>1122759.1600000001</v>
      </c>
      <c r="M16" s="4">
        <v>129</v>
      </c>
      <c r="N16" s="4">
        <v>3</v>
      </c>
      <c r="O16" s="5">
        <v>1004050.28</v>
      </c>
      <c r="P16" s="4">
        <v>129</v>
      </c>
      <c r="Q16" s="4">
        <v>3</v>
      </c>
      <c r="R16" s="5">
        <v>979575.5</v>
      </c>
      <c r="S16" s="4">
        <v>129</v>
      </c>
      <c r="T16" s="4">
        <v>3</v>
      </c>
      <c r="U16" s="5">
        <v>924341.48</v>
      </c>
      <c r="V16" s="4">
        <v>129</v>
      </c>
      <c r="W16" s="4">
        <v>3</v>
      </c>
      <c r="X16" s="5">
        <v>848032.96</v>
      </c>
      <c r="Y16" s="4">
        <v>129</v>
      </c>
      <c r="Z16" s="4">
        <v>3</v>
      </c>
      <c r="AA16" s="5">
        <v>974498.5</v>
      </c>
      <c r="AB16" s="4">
        <v>129</v>
      </c>
      <c r="AC16" s="4">
        <v>3</v>
      </c>
      <c r="AD16" s="5">
        <v>939862.05999999994</v>
      </c>
      <c r="AE16" s="4">
        <v>129</v>
      </c>
      <c r="AF16" s="4">
        <v>3</v>
      </c>
      <c r="AG16" s="5">
        <v>882007.85000000009</v>
      </c>
      <c r="AH16" s="4">
        <v>129</v>
      </c>
      <c r="AI16" s="4">
        <v>3</v>
      </c>
      <c r="AJ16" s="5">
        <v>859556.3</v>
      </c>
      <c r="AK16" s="4">
        <v>129</v>
      </c>
      <c r="AL16" s="4">
        <v>3</v>
      </c>
      <c r="AM16" s="26">
        <f t="shared" si="0"/>
        <v>11589001.010000002</v>
      </c>
      <c r="AN16" s="26"/>
      <c r="AO16" s="26"/>
    </row>
    <row r="17" spans="1:41" s="7" customFormat="1" x14ac:dyDescent="0.25">
      <c r="A17" s="7" t="s">
        <v>19</v>
      </c>
      <c r="B17" s="7" t="s">
        <v>13</v>
      </c>
      <c r="C17" s="5">
        <v>2173993.0699999998</v>
      </c>
      <c r="D17" s="4">
        <v>259</v>
      </c>
      <c r="E17" s="4">
        <v>6</v>
      </c>
      <c r="F17" s="5">
        <v>2156491.23</v>
      </c>
      <c r="G17" s="4">
        <v>259</v>
      </c>
      <c r="H17" s="4">
        <v>6</v>
      </c>
      <c r="I17" s="4">
        <v>2134407.6</v>
      </c>
      <c r="J17" s="4">
        <v>259</v>
      </c>
      <c r="K17" s="4">
        <v>6</v>
      </c>
      <c r="L17" s="5">
        <v>2029498.1800000002</v>
      </c>
      <c r="M17" s="4">
        <v>259</v>
      </c>
      <c r="N17" s="4">
        <v>6</v>
      </c>
      <c r="O17" s="5">
        <v>1962001.88</v>
      </c>
      <c r="P17" s="4">
        <v>259</v>
      </c>
      <c r="Q17" s="4">
        <v>6</v>
      </c>
      <c r="R17" s="5">
        <v>2101048.42</v>
      </c>
      <c r="S17" s="4">
        <v>259</v>
      </c>
      <c r="T17" s="4">
        <v>6</v>
      </c>
      <c r="U17" s="5">
        <v>2037027.7799999996</v>
      </c>
      <c r="V17" s="4">
        <v>259</v>
      </c>
      <c r="W17" s="4">
        <v>6</v>
      </c>
      <c r="X17" s="5">
        <v>1873618.0000000002</v>
      </c>
      <c r="Y17" s="4">
        <v>258</v>
      </c>
      <c r="Z17" s="4">
        <v>6</v>
      </c>
      <c r="AA17" s="5">
        <v>1708054.6700000002</v>
      </c>
      <c r="AB17" s="4">
        <v>244</v>
      </c>
      <c r="AC17" s="4">
        <v>6</v>
      </c>
      <c r="AD17" s="5">
        <v>2002030.2999999998</v>
      </c>
      <c r="AE17" s="4">
        <v>269</v>
      </c>
      <c r="AF17" s="4">
        <v>6</v>
      </c>
      <c r="AG17" s="5">
        <v>1982811.52</v>
      </c>
      <c r="AH17" s="4">
        <v>288</v>
      </c>
      <c r="AI17" s="4">
        <v>6</v>
      </c>
      <c r="AJ17" s="5">
        <v>2111475.5699999998</v>
      </c>
      <c r="AK17" s="4">
        <v>289</v>
      </c>
      <c r="AL17" s="4">
        <v>6</v>
      </c>
      <c r="AM17" s="26">
        <f t="shared" si="0"/>
        <v>24272458.220000003</v>
      </c>
      <c r="AN17" s="26"/>
      <c r="AO17" s="26"/>
    </row>
    <row r="18" spans="1:41" s="7" customFormat="1" x14ac:dyDescent="0.25">
      <c r="A18" s="7" t="s">
        <v>20</v>
      </c>
      <c r="B18" s="7" t="s">
        <v>13</v>
      </c>
      <c r="C18" s="5">
        <v>304776.81</v>
      </c>
      <c r="D18" s="4">
        <v>68</v>
      </c>
      <c r="E18" s="4">
        <v>3</v>
      </c>
      <c r="F18" s="5">
        <v>268996.07999999996</v>
      </c>
      <c r="G18" s="4">
        <v>68</v>
      </c>
      <c r="H18" s="4">
        <v>3</v>
      </c>
      <c r="I18" s="4">
        <v>257818.62</v>
      </c>
      <c r="J18" s="4">
        <v>68</v>
      </c>
      <c r="K18" s="4">
        <v>3</v>
      </c>
      <c r="L18" s="5">
        <v>294749.7</v>
      </c>
      <c r="M18" s="4">
        <v>68</v>
      </c>
      <c r="N18" s="4">
        <v>3</v>
      </c>
      <c r="O18" s="5">
        <v>246288.54</v>
      </c>
      <c r="P18" s="4">
        <v>68</v>
      </c>
      <c r="Q18" s="4">
        <v>3</v>
      </c>
      <c r="R18" s="5">
        <v>265303.48</v>
      </c>
      <c r="S18" s="4">
        <v>68</v>
      </c>
      <c r="T18" s="4">
        <v>3</v>
      </c>
      <c r="U18" s="5">
        <v>224920.52</v>
      </c>
      <c r="V18" s="4">
        <v>68</v>
      </c>
      <c r="W18" s="4">
        <v>3</v>
      </c>
      <c r="X18" s="5">
        <v>263459.05</v>
      </c>
      <c r="Y18" s="4">
        <v>68</v>
      </c>
      <c r="Z18" s="4">
        <v>3</v>
      </c>
      <c r="AA18" s="5">
        <v>243759.01</v>
      </c>
      <c r="AB18" s="4">
        <v>68</v>
      </c>
      <c r="AC18" s="4">
        <v>3</v>
      </c>
      <c r="AD18" s="5">
        <v>260033.55</v>
      </c>
      <c r="AE18" s="4">
        <v>68</v>
      </c>
      <c r="AF18" s="4">
        <v>3</v>
      </c>
      <c r="AG18" s="5">
        <v>246776.27999999997</v>
      </c>
      <c r="AH18" s="4">
        <v>68</v>
      </c>
      <c r="AI18" s="4">
        <v>3</v>
      </c>
      <c r="AJ18" s="5">
        <v>205164.69999999998</v>
      </c>
      <c r="AK18" s="4">
        <v>68</v>
      </c>
      <c r="AL18" s="4">
        <v>3</v>
      </c>
      <c r="AM18" s="26">
        <f t="shared" si="0"/>
        <v>3082046.3399999994</v>
      </c>
      <c r="AN18" s="26"/>
      <c r="AO18" s="26"/>
    </row>
    <row r="19" spans="1:41" s="7" customFormat="1" x14ac:dyDescent="0.25">
      <c r="A19" s="7" t="s">
        <v>22</v>
      </c>
      <c r="B19" s="7" t="s">
        <v>13</v>
      </c>
      <c r="C19" s="5">
        <v>1278298.77</v>
      </c>
      <c r="D19" s="4">
        <v>240</v>
      </c>
      <c r="E19" s="4">
        <v>6</v>
      </c>
      <c r="F19" s="5">
        <v>1196360.9099999999</v>
      </c>
      <c r="G19" s="4">
        <v>240</v>
      </c>
      <c r="H19" s="4">
        <v>6</v>
      </c>
      <c r="I19" s="4">
        <v>1340021.2</v>
      </c>
      <c r="J19" s="4">
        <v>240</v>
      </c>
      <c r="K19" s="4">
        <v>6</v>
      </c>
      <c r="L19" s="5">
        <v>1387778.6099999999</v>
      </c>
      <c r="M19" s="4">
        <v>240</v>
      </c>
      <c r="N19" s="4">
        <v>6</v>
      </c>
      <c r="O19" s="5">
        <v>1230307.27</v>
      </c>
      <c r="P19" s="4">
        <v>240</v>
      </c>
      <c r="Q19" s="4">
        <v>6</v>
      </c>
      <c r="R19" s="5">
        <v>1226786.01</v>
      </c>
      <c r="S19" s="4">
        <v>240</v>
      </c>
      <c r="T19" s="4">
        <v>6</v>
      </c>
      <c r="U19" s="5">
        <v>1270174.79</v>
      </c>
      <c r="V19" s="4">
        <v>240</v>
      </c>
      <c r="W19" s="4">
        <v>6</v>
      </c>
      <c r="X19" s="5">
        <v>1090158.6100000001</v>
      </c>
      <c r="Y19" s="4">
        <v>240</v>
      </c>
      <c r="Z19" s="4">
        <v>6</v>
      </c>
      <c r="AA19" s="5">
        <v>1245649.02</v>
      </c>
      <c r="AB19" s="4">
        <v>240</v>
      </c>
      <c r="AC19" s="4">
        <v>6</v>
      </c>
      <c r="AD19" s="5">
        <v>1034677.12</v>
      </c>
      <c r="AE19" s="4">
        <v>239</v>
      </c>
      <c r="AF19" s="4">
        <v>6</v>
      </c>
      <c r="AG19" s="5">
        <v>1105408.92</v>
      </c>
      <c r="AH19" s="4">
        <v>239</v>
      </c>
      <c r="AI19" s="4">
        <v>6</v>
      </c>
      <c r="AJ19" s="5">
        <v>1110855.1600000001</v>
      </c>
      <c r="AK19" s="4">
        <v>240</v>
      </c>
      <c r="AL19" s="4">
        <v>6</v>
      </c>
      <c r="AM19" s="26">
        <f t="shared" si="0"/>
        <v>14516476.389999997</v>
      </c>
      <c r="AN19" s="26"/>
      <c r="AO19" s="26"/>
    </row>
    <row r="20" spans="1:41" s="7" customFormat="1" x14ac:dyDescent="0.25">
      <c r="A20" s="7" t="s">
        <v>24</v>
      </c>
      <c r="B20" s="7" t="s">
        <v>13</v>
      </c>
      <c r="C20" s="5">
        <v>1192798.8799999999</v>
      </c>
      <c r="D20" s="4">
        <v>254</v>
      </c>
      <c r="E20" s="4">
        <v>5</v>
      </c>
      <c r="F20" s="5">
        <v>1218009.3500000001</v>
      </c>
      <c r="G20" s="4">
        <v>254</v>
      </c>
      <c r="H20" s="4">
        <v>5</v>
      </c>
      <c r="I20" s="4">
        <v>1150916.93</v>
      </c>
      <c r="J20" s="4">
        <v>254</v>
      </c>
      <c r="K20" s="4">
        <v>5</v>
      </c>
      <c r="L20" s="5">
        <v>987202.55</v>
      </c>
      <c r="M20" s="4">
        <v>254</v>
      </c>
      <c r="N20" s="4">
        <v>5</v>
      </c>
      <c r="O20" s="5">
        <v>1083789.8600000001</v>
      </c>
      <c r="P20" s="4">
        <v>253</v>
      </c>
      <c r="Q20" s="4">
        <v>5</v>
      </c>
      <c r="R20" s="5">
        <v>1116816.2100000002</v>
      </c>
      <c r="S20" s="4">
        <v>254</v>
      </c>
      <c r="T20" s="4">
        <v>5</v>
      </c>
      <c r="U20" s="5">
        <v>1137370.1400000001</v>
      </c>
      <c r="V20" s="4">
        <v>254</v>
      </c>
      <c r="W20" s="4">
        <v>5</v>
      </c>
      <c r="X20" s="5">
        <v>955031.91</v>
      </c>
      <c r="Y20" s="4">
        <v>254</v>
      </c>
      <c r="Z20" s="4">
        <v>5</v>
      </c>
      <c r="AA20" s="5">
        <v>1138259.98</v>
      </c>
      <c r="AB20" s="4">
        <v>254</v>
      </c>
      <c r="AC20" s="4">
        <v>5</v>
      </c>
      <c r="AD20" s="5">
        <v>1076276.8599999999</v>
      </c>
      <c r="AE20" s="4">
        <v>254</v>
      </c>
      <c r="AF20" s="4">
        <v>5</v>
      </c>
      <c r="AG20" s="5">
        <v>972808.66999999993</v>
      </c>
      <c r="AH20" s="4">
        <v>254</v>
      </c>
      <c r="AI20" s="4">
        <v>5</v>
      </c>
      <c r="AJ20" s="5">
        <v>1003747.02</v>
      </c>
      <c r="AK20" s="4">
        <v>254</v>
      </c>
      <c r="AL20" s="4">
        <v>5</v>
      </c>
      <c r="AM20" s="26">
        <f t="shared" si="0"/>
        <v>13033028.359999999</v>
      </c>
      <c r="AN20" s="26"/>
      <c r="AO20" s="26"/>
    </row>
    <row r="21" spans="1:41" s="7" customFormat="1" x14ac:dyDescent="0.25">
      <c r="A21" s="7" t="s">
        <v>25</v>
      </c>
      <c r="B21" s="7" t="s">
        <v>13</v>
      </c>
      <c r="C21" s="5">
        <v>1419847.94</v>
      </c>
      <c r="D21" s="4">
        <v>195</v>
      </c>
      <c r="E21" s="4">
        <v>6</v>
      </c>
      <c r="F21" s="5">
        <v>1313737.92</v>
      </c>
      <c r="G21" s="4">
        <v>195</v>
      </c>
      <c r="H21" s="4">
        <v>6</v>
      </c>
      <c r="I21" s="4">
        <v>1214402.0900000001</v>
      </c>
      <c r="J21" s="4">
        <v>193</v>
      </c>
      <c r="K21" s="4">
        <v>6</v>
      </c>
      <c r="L21" s="5">
        <v>1334194.3899999999</v>
      </c>
      <c r="M21" s="4">
        <v>194</v>
      </c>
      <c r="N21" s="4">
        <v>6</v>
      </c>
      <c r="O21" s="5">
        <v>1322992.98</v>
      </c>
      <c r="P21" s="4">
        <v>195</v>
      </c>
      <c r="Q21" s="4">
        <v>6</v>
      </c>
      <c r="R21" s="5">
        <v>1395250.02</v>
      </c>
      <c r="S21" s="4">
        <v>195</v>
      </c>
      <c r="T21" s="4">
        <v>6</v>
      </c>
      <c r="U21" s="5">
        <v>1257155.9099999999</v>
      </c>
      <c r="V21" s="4">
        <v>194</v>
      </c>
      <c r="W21" s="4">
        <v>6</v>
      </c>
      <c r="X21" s="5">
        <v>1197485.4100000001</v>
      </c>
      <c r="Y21" s="4">
        <v>195</v>
      </c>
      <c r="Z21" s="4">
        <v>6</v>
      </c>
      <c r="AA21" s="5">
        <v>1310424.7799999998</v>
      </c>
      <c r="AB21" s="4">
        <v>195</v>
      </c>
      <c r="AC21" s="4">
        <v>6</v>
      </c>
      <c r="AD21" s="5">
        <v>1184554.0899999999</v>
      </c>
      <c r="AE21" s="4">
        <v>195</v>
      </c>
      <c r="AF21" s="4">
        <v>6</v>
      </c>
      <c r="AG21" s="5">
        <v>1402085.75</v>
      </c>
      <c r="AH21" s="4">
        <v>194</v>
      </c>
      <c r="AI21" s="4">
        <v>6</v>
      </c>
      <c r="AJ21" s="5">
        <v>1278733.83</v>
      </c>
      <c r="AK21" s="4">
        <v>195</v>
      </c>
      <c r="AL21" s="4">
        <v>6</v>
      </c>
      <c r="AM21" s="26">
        <f t="shared" si="0"/>
        <v>15630865.109999999</v>
      </c>
      <c r="AN21" s="26"/>
      <c r="AO21" s="26"/>
    </row>
    <row r="22" spans="1:41" s="7" customFormat="1" x14ac:dyDescent="0.25">
      <c r="A22" s="7" t="s">
        <v>27</v>
      </c>
      <c r="B22" s="7" t="s">
        <v>13</v>
      </c>
      <c r="C22" s="5">
        <v>2078069.21</v>
      </c>
      <c r="D22" s="4">
        <v>318</v>
      </c>
      <c r="E22" s="4">
        <v>7</v>
      </c>
      <c r="F22" s="5">
        <v>2276727.4700000002</v>
      </c>
      <c r="G22" s="4">
        <v>318</v>
      </c>
      <c r="H22" s="4">
        <v>7</v>
      </c>
      <c r="I22" s="4">
        <v>2202988.27</v>
      </c>
      <c r="J22" s="4">
        <v>318</v>
      </c>
      <c r="K22" s="4">
        <v>7</v>
      </c>
      <c r="L22" s="5">
        <v>2428989.5499999998</v>
      </c>
      <c r="M22" s="4">
        <v>318</v>
      </c>
      <c r="N22" s="4">
        <v>7</v>
      </c>
      <c r="O22" s="5">
        <v>2090874.06</v>
      </c>
      <c r="P22" s="4">
        <v>318</v>
      </c>
      <c r="Q22" s="4">
        <v>7</v>
      </c>
      <c r="R22" s="5">
        <v>2195196.0900000003</v>
      </c>
      <c r="S22" s="4">
        <v>318</v>
      </c>
      <c r="T22" s="4">
        <v>7</v>
      </c>
      <c r="U22" s="5">
        <v>2141120.5100000002</v>
      </c>
      <c r="V22" s="4">
        <v>318</v>
      </c>
      <c r="W22" s="4">
        <v>7</v>
      </c>
      <c r="X22" s="5">
        <v>1829999.41</v>
      </c>
      <c r="Y22" s="4">
        <v>312</v>
      </c>
      <c r="Z22" s="4">
        <v>7</v>
      </c>
      <c r="AA22" s="5">
        <v>2138218.44</v>
      </c>
      <c r="AB22" s="4">
        <v>318</v>
      </c>
      <c r="AC22" s="4">
        <v>7</v>
      </c>
      <c r="AD22" s="5">
        <v>2112867.84</v>
      </c>
      <c r="AE22" s="4">
        <v>318</v>
      </c>
      <c r="AF22" s="4">
        <v>7</v>
      </c>
      <c r="AG22" s="5">
        <v>2228688.92</v>
      </c>
      <c r="AH22" s="4">
        <v>318</v>
      </c>
      <c r="AI22" s="4">
        <v>7</v>
      </c>
      <c r="AJ22" s="5">
        <v>2210381.6700000004</v>
      </c>
      <c r="AK22" s="4">
        <v>318</v>
      </c>
      <c r="AL22" s="4">
        <v>7</v>
      </c>
      <c r="AM22" s="26">
        <f t="shared" si="0"/>
        <v>25934121.440000005</v>
      </c>
      <c r="AN22" s="26"/>
      <c r="AO22" s="26"/>
    </row>
    <row r="23" spans="1:41" s="7" customFormat="1" x14ac:dyDescent="0.25">
      <c r="A23" s="7" t="s">
        <v>28</v>
      </c>
      <c r="B23" s="7" t="s">
        <v>13</v>
      </c>
      <c r="C23" s="5">
        <v>1038221.0499999999</v>
      </c>
      <c r="D23" s="4">
        <v>143</v>
      </c>
      <c r="E23" s="4">
        <v>3</v>
      </c>
      <c r="F23" s="5">
        <v>1058278.26</v>
      </c>
      <c r="G23" s="4">
        <v>143</v>
      </c>
      <c r="H23" s="4">
        <v>3</v>
      </c>
      <c r="I23" s="4">
        <v>923681.37000000011</v>
      </c>
      <c r="J23" s="4">
        <v>143</v>
      </c>
      <c r="K23" s="4">
        <v>3</v>
      </c>
      <c r="L23" s="5">
        <v>951596.75</v>
      </c>
      <c r="M23" s="4">
        <v>142</v>
      </c>
      <c r="N23" s="4">
        <v>3</v>
      </c>
      <c r="O23" s="5">
        <v>861956.94</v>
      </c>
      <c r="P23" s="4">
        <v>136</v>
      </c>
      <c r="Q23" s="4">
        <v>3</v>
      </c>
      <c r="R23" s="5">
        <v>900246.22</v>
      </c>
      <c r="S23" s="4">
        <v>136</v>
      </c>
      <c r="T23" s="4">
        <v>3</v>
      </c>
      <c r="U23" s="5">
        <v>863995.69</v>
      </c>
      <c r="V23" s="4">
        <v>136</v>
      </c>
      <c r="W23" s="4">
        <v>3</v>
      </c>
      <c r="X23" s="5">
        <v>748578.99</v>
      </c>
      <c r="Y23" s="4">
        <v>136</v>
      </c>
      <c r="Z23" s="4">
        <v>3</v>
      </c>
      <c r="AA23" s="5">
        <v>866669.72000000009</v>
      </c>
      <c r="AB23" s="4">
        <v>136</v>
      </c>
      <c r="AC23" s="4">
        <v>3</v>
      </c>
      <c r="AD23" s="5">
        <v>845400.7</v>
      </c>
      <c r="AE23" s="4">
        <v>136</v>
      </c>
      <c r="AF23" s="4">
        <v>3</v>
      </c>
      <c r="AG23" s="5">
        <v>851586.59</v>
      </c>
      <c r="AH23" s="4">
        <v>140</v>
      </c>
      <c r="AI23" s="4">
        <v>3</v>
      </c>
      <c r="AJ23" s="5">
        <v>818719.46</v>
      </c>
      <c r="AK23" s="4">
        <v>150</v>
      </c>
      <c r="AL23" s="4">
        <v>3</v>
      </c>
      <c r="AM23" s="26">
        <f t="shared" si="0"/>
        <v>10728931.739999998</v>
      </c>
      <c r="AN23" s="26"/>
      <c r="AO23" s="26"/>
    </row>
    <row r="24" spans="1:41" s="7" customFormat="1" x14ac:dyDescent="0.25">
      <c r="A24" s="8" t="s">
        <v>32</v>
      </c>
      <c r="B24" s="7" t="s">
        <v>13</v>
      </c>
      <c r="C24" s="5">
        <v>2001431.2700000003</v>
      </c>
      <c r="D24" s="4">
        <v>234</v>
      </c>
      <c r="E24" s="4">
        <v>8</v>
      </c>
      <c r="F24" s="5">
        <v>2091234.76</v>
      </c>
      <c r="G24" s="4">
        <v>232</v>
      </c>
      <c r="H24" s="4">
        <v>8</v>
      </c>
      <c r="I24" s="4">
        <v>1874166.92</v>
      </c>
      <c r="J24" s="4">
        <v>233</v>
      </c>
      <c r="K24" s="4">
        <v>8</v>
      </c>
      <c r="L24" s="5">
        <v>1856275.91</v>
      </c>
      <c r="M24" s="4">
        <v>234</v>
      </c>
      <c r="N24" s="4">
        <v>8</v>
      </c>
      <c r="O24" s="5">
        <v>1954924.05</v>
      </c>
      <c r="P24" s="4">
        <v>234</v>
      </c>
      <c r="Q24" s="4">
        <v>8</v>
      </c>
      <c r="R24" s="5">
        <v>1936888.81</v>
      </c>
      <c r="S24" s="4">
        <v>234</v>
      </c>
      <c r="T24" s="4">
        <v>8</v>
      </c>
      <c r="U24" s="5">
        <v>2071210.71</v>
      </c>
      <c r="V24" s="4">
        <v>234</v>
      </c>
      <c r="W24" s="4">
        <v>8</v>
      </c>
      <c r="X24" s="5">
        <v>1787690.1499999997</v>
      </c>
      <c r="Y24" s="4">
        <v>234</v>
      </c>
      <c r="Z24" s="4">
        <v>8</v>
      </c>
      <c r="AA24" s="5">
        <v>1844592.65</v>
      </c>
      <c r="AB24" s="4">
        <v>234</v>
      </c>
      <c r="AC24" s="4">
        <v>8</v>
      </c>
      <c r="AD24" s="5">
        <v>1917781.09</v>
      </c>
      <c r="AE24" s="4">
        <v>234</v>
      </c>
      <c r="AF24" s="4">
        <v>8</v>
      </c>
      <c r="AG24" s="5">
        <v>2091221.53</v>
      </c>
      <c r="AH24" s="4">
        <v>233</v>
      </c>
      <c r="AI24" s="4">
        <v>8</v>
      </c>
      <c r="AJ24" s="5">
        <v>1779383.1099999999</v>
      </c>
      <c r="AK24" s="4">
        <v>234</v>
      </c>
      <c r="AL24" s="4">
        <v>8</v>
      </c>
      <c r="AM24" s="26">
        <f t="shared" si="0"/>
        <v>23206800.960000001</v>
      </c>
      <c r="AN24" s="26"/>
      <c r="AO24" s="26"/>
    </row>
    <row r="25" spans="1:41" s="7" customFormat="1" x14ac:dyDescent="0.25">
      <c r="A25" s="8" t="s">
        <v>38</v>
      </c>
      <c r="B25" s="7" t="s">
        <v>13</v>
      </c>
      <c r="C25" s="5">
        <v>5251454.41</v>
      </c>
      <c r="D25" s="4">
        <v>662</v>
      </c>
      <c r="E25" s="4">
        <v>11</v>
      </c>
      <c r="F25" s="5">
        <v>5498874.9199999999</v>
      </c>
      <c r="G25" s="4">
        <v>660</v>
      </c>
      <c r="H25" s="4">
        <v>11</v>
      </c>
      <c r="I25" s="4">
        <v>5400219.4500000002</v>
      </c>
      <c r="J25" s="4">
        <v>662</v>
      </c>
      <c r="K25" s="4">
        <v>11</v>
      </c>
      <c r="L25" s="5">
        <v>5361477.1100000003</v>
      </c>
      <c r="M25" s="4">
        <v>661</v>
      </c>
      <c r="N25" s="4">
        <v>11</v>
      </c>
      <c r="O25" s="5">
        <v>4706965.4800000004</v>
      </c>
      <c r="P25" s="4">
        <v>660</v>
      </c>
      <c r="Q25" s="4">
        <v>11</v>
      </c>
      <c r="R25" s="5">
        <v>5166890.4099999992</v>
      </c>
      <c r="S25" s="4">
        <v>662</v>
      </c>
      <c r="T25" s="4">
        <v>11</v>
      </c>
      <c r="U25" s="5">
        <v>4541163.0999999996</v>
      </c>
      <c r="V25" s="4">
        <v>662</v>
      </c>
      <c r="W25" s="4">
        <v>11</v>
      </c>
      <c r="X25" s="5">
        <v>4403822.47</v>
      </c>
      <c r="Y25" s="4">
        <v>662</v>
      </c>
      <c r="Z25" s="4">
        <v>11</v>
      </c>
      <c r="AA25" s="5">
        <v>4715436.2699999996</v>
      </c>
      <c r="AB25" s="4">
        <v>661</v>
      </c>
      <c r="AC25" s="4">
        <v>11</v>
      </c>
      <c r="AD25" s="5">
        <v>4866731.37</v>
      </c>
      <c r="AE25" s="4">
        <v>662</v>
      </c>
      <c r="AF25" s="4">
        <v>11</v>
      </c>
      <c r="AG25" s="5">
        <v>4581659.46</v>
      </c>
      <c r="AH25" s="4">
        <v>662</v>
      </c>
      <c r="AI25" s="4">
        <v>11</v>
      </c>
      <c r="AJ25" s="5">
        <v>4586611.5</v>
      </c>
      <c r="AK25" s="4">
        <v>662</v>
      </c>
      <c r="AL25" s="4">
        <v>11</v>
      </c>
      <c r="AM25" s="26">
        <f t="shared" si="0"/>
        <v>59081305.950000003</v>
      </c>
      <c r="AN25" s="26"/>
      <c r="AO25" s="26"/>
    </row>
    <row r="26" spans="1:41" s="7" customFormat="1" x14ac:dyDescent="0.25">
      <c r="A26" s="8" t="s">
        <v>39</v>
      </c>
      <c r="B26" s="7" t="s">
        <v>13</v>
      </c>
      <c r="C26" s="5">
        <v>5945151.4199999999</v>
      </c>
      <c r="D26" s="4">
        <v>647</v>
      </c>
      <c r="E26" s="4">
        <v>14</v>
      </c>
      <c r="F26" s="5">
        <v>5620347.8200000003</v>
      </c>
      <c r="G26" s="4">
        <v>641</v>
      </c>
      <c r="H26" s="4">
        <v>14</v>
      </c>
      <c r="I26" s="4">
        <v>5729824.8100000005</v>
      </c>
      <c r="J26" s="4">
        <v>644</v>
      </c>
      <c r="K26" s="4">
        <v>14</v>
      </c>
      <c r="L26" s="5">
        <v>5732511.9699999988</v>
      </c>
      <c r="M26" s="4">
        <v>642</v>
      </c>
      <c r="N26" s="4">
        <v>14</v>
      </c>
      <c r="O26" s="5">
        <v>5258784.5199999996</v>
      </c>
      <c r="P26" s="4">
        <v>649</v>
      </c>
      <c r="Q26" s="4">
        <v>14</v>
      </c>
      <c r="R26" s="5">
        <v>5549770.5199999996</v>
      </c>
      <c r="S26" s="4">
        <v>651</v>
      </c>
      <c r="T26" s="4">
        <v>14</v>
      </c>
      <c r="U26" s="5">
        <v>5102523.8599999994</v>
      </c>
      <c r="V26" s="4">
        <v>651</v>
      </c>
      <c r="W26" s="4">
        <v>14</v>
      </c>
      <c r="X26" s="5">
        <v>4852696.1799999988</v>
      </c>
      <c r="Y26" s="4">
        <v>651</v>
      </c>
      <c r="Z26" s="4">
        <v>14</v>
      </c>
      <c r="AA26" s="5">
        <v>5304974.169999999</v>
      </c>
      <c r="AB26" s="4">
        <v>651</v>
      </c>
      <c r="AC26" s="4">
        <v>14</v>
      </c>
      <c r="AD26" s="5">
        <v>4890143.1899999995</v>
      </c>
      <c r="AE26" s="4">
        <v>651</v>
      </c>
      <c r="AF26" s="4">
        <v>14</v>
      </c>
      <c r="AG26" s="5">
        <v>5307492.9799999995</v>
      </c>
      <c r="AH26" s="4">
        <v>651</v>
      </c>
      <c r="AI26" s="4">
        <v>14</v>
      </c>
      <c r="AJ26" s="5">
        <v>5066544.4000000004</v>
      </c>
      <c r="AK26" s="4">
        <v>651</v>
      </c>
      <c r="AL26" s="4">
        <v>14</v>
      </c>
      <c r="AM26" s="26">
        <f t="shared" si="0"/>
        <v>64360765.839999996</v>
      </c>
      <c r="AN26" s="26"/>
      <c r="AO26" s="26"/>
    </row>
    <row r="27" spans="1:41" s="7" customFormat="1" x14ac:dyDescent="0.25">
      <c r="A27" s="8" t="s">
        <v>41</v>
      </c>
      <c r="B27" s="7" t="s">
        <v>13</v>
      </c>
      <c r="C27" s="5">
        <v>911330.04</v>
      </c>
      <c r="D27" s="4">
        <v>159</v>
      </c>
      <c r="E27" s="4">
        <v>4</v>
      </c>
      <c r="F27" s="5">
        <v>924612.84</v>
      </c>
      <c r="G27" s="4">
        <v>159</v>
      </c>
      <c r="H27" s="4">
        <v>4</v>
      </c>
      <c r="I27" s="4">
        <v>826946.04</v>
      </c>
      <c r="J27" s="4">
        <v>158</v>
      </c>
      <c r="K27" s="4">
        <v>4</v>
      </c>
      <c r="L27" s="5">
        <v>814160.47</v>
      </c>
      <c r="M27" s="4">
        <v>159</v>
      </c>
      <c r="N27" s="4">
        <v>4</v>
      </c>
      <c r="O27" s="5">
        <v>810907.34000000008</v>
      </c>
      <c r="P27" s="4">
        <v>159</v>
      </c>
      <c r="Q27" s="4">
        <v>4</v>
      </c>
      <c r="R27" s="5">
        <v>870069.57000000007</v>
      </c>
      <c r="S27" s="4">
        <v>159</v>
      </c>
      <c r="T27" s="4">
        <v>4</v>
      </c>
      <c r="U27" s="5">
        <v>799663.58000000007</v>
      </c>
      <c r="V27" s="4">
        <v>159</v>
      </c>
      <c r="W27" s="4">
        <v>4</v>
      </c>
      <c r="X27" s="5">
        <v>760982.81</v>
      </c>
      <c r="Y27" s="4">
        <v>159</v>
      </c>
      <c r="Z27" s="4">
        <v>4</v>
      </c>
      <c r="AA27" s="5">
        <v>850524.46000000008</v>
      </c>
      <c r="AB27" s="4">
        <v>159</v>
      </c>
      <c r="AC27" s="4">
        <v>4</v>
      </c>
      <c r="AD27" s="5">
        <v>828240.93</v>
      </c>
      <c r="AE27" s="4">
        <v>159</v>
      </c>
      <c r="AF27" s="4">
        <v>4</v>
      </c>
      <c r="AG27" s="5">
        <v>899159.54</v>
      </c>
      <c r="AH27" s="4">
        <v>159</v>
      </c>
      <c r="AI27" s="4">
        <v>4</v>
      </c>
      <c r="AJ27" s="5">
        <v>872194.87999999989</v>
      </c>
      <c r="AK27" s="4">
        <v>159</v>
      </c>
      <c r="AL27" s="4">
        <v>4</v>
      </c>
      <c r="AM27" s="26">
        <f t="shared" si="0"/>
        <v>10168792.5</v>
      </c>
      <c r="AN27" s="26"/>
      <c r="AO27" s="26"/>
    </row>
    <row r="28" spans="1:41" s="7" customFormat="1" x14ac:dyDescent="0.25">
      <c r="A28" s="8" t="s">
        <v>43</v>
      </c>
      <c r="B28" s="7" t="s">
        <v>13</v>
      </c>
      <c r="C28" s="5">
        <v>3808200.68</v>
      </c>
      <c r="D28" s="4">
        <v>329</v>
      </c>
      <c r="E28" s="4">
        <v>8</v>
      </c>
      <c r="F28" s="5">
        <v>3809625.81</v>
      </c>
      <c r="G28" s="4">
        <v>329</v>
      </c>
      <c r="H28" s="4">
        <v>8</v>
      </c>
      <c r="I28" s="4">
        <v>3473073.3600000003</v>
      </c>
      <c r="J28" s="4">
        <v>328</v>
      </c>
      <c r="K28" s="4">
        <v>8</v>
      </c>
      <c r="L28" s="5">
        <v>3451247.5</v>
      </c>
      <c r="M28" s="4">
        <v>329</v>
      </c>
      <c r="N28" s="4">
        <v>8</v>
      </c>
      <c r="O28" s="5">
        <v>3547926.3000000003</v>
      </c>
      <c r="P28" s="4">
        <v>329</v>
      </c>
      <c r="Q28" s="4">
        <v>8</v>
      </c>
      <c r="R28" s="5">
        <v>3740358.85</v>
      </c>
      <c r="S28" s="4">
        <v>329</v>
      </c>
      <c r="T28" s="4">
        <v>8</v>
      </c>
      <c r="U28" s="5">
        <v>3197600.3200000003</v>
      </c>
      <c r="V28" s="4">
        <v>329</v>
      </c>
      <c r="W28" s="4">
        <v>8</v>
      </c>
      <c r="X28" s="5">
        <v>3266402.0300000003</v>
      </c>
      <c r="Y28" s="4">
        <v>329</v>
      </c>
      <c r="Z28" s="4">
        <v>8</v>
      </c>
      <c r="AA28" s="5">
        <v>3986993.08</v>
      </c>
      <c r="AB28" s="4">
        <v>329</v>
      </c>
      <c r="AC28" s="4">
        <v>8</v>
      </c>
      <c r="AD28" s="5">
        <v>3498786.5200000005</v>
      </c>
      <c r="AE28" s="4">
        <v>329</v>
      </c>
      <c r="AF28" s="4">
        <v>8</v>
      </c>
      <c r="AG28" s="5">
        <v>3549939.64</v>
      </c>
      <c r="AH28" s="4">
        <v>329</v>
      </c>
      <c r="AI28" s="4">
        <v>8</v>
      </c>
      <c r="AJ28" s="5">
        <v>3398505.96</v>
      </c>
      <c r="AK28" s="4">
        <v>329</v>
      </c>
      <c r="AL28" s="4">
        <v>8</v>
      </c>
      <c r="AM28" s="26">
        <f t="shared" si="0"/>
        <v>42728660.050000012</v>
      </c>
      <c r="AN28" s="26"/>
      <c r="AO28" s="26"/>
    </row>
    <row r="29" spans="1:41" s="7" customFormat="1" x14ac:dyDescent="0.25">
      <c r="A29" s="8" t="s">
        <v>45</v>
      </c>
      <c r="B29" s="7" t="s">
        <v>13</v>
      </c>
      <c r="C29" s="5">
        <v>3668522.0500000003</v>
      </c>
      <c r="D29" s="4">
        <v>281</v>
      </c>
      <c r="E29" s="4">
        <v>8</v>
      </c>
      <c r="F29" s="5">
        <v>3630636.8800000004</v>
      </c>
      <c r="G29" s="4">
        <v>281</v>
      </c>
      <c r="H29" s="4">
        <v>8</v>
      </c>
      <c r="I29" s="4">
        <v>3394465.21</v>
      </c>
      <c r="J29" s="4">
        <v>281</v>
      </c>
      <c r="K29" s="4">
        <v>8</v>
      </c>
      <c r="L29" s="5">
        <v>3164906.96</v>
      </c>
      <c r="M29" s="4">
        <v>281</v>
      </c>
      <c r="N29" s="4">
        <v>8</v>
      </c>
      <c r="O29" s="5">
        <v>3011075.14</v>
      </c>
      <c r="P29" s="4">
        <v>280</v>
      </c>
      <c r="Q29" s="4">
        <v>8</v>
      </c>
      <c r="R29" s="5">
        <v>3337011.78</v>
      </c>
      <c r="S29" s="4">
        <v>281</v>
      </c>
      <c r="T29" s="4">
        <v>8</v>
      </c>
      <c r="U29" s="5">
        <v>2805877.59</v>
      </c>
      <c r="V29" s="4">
        <v>281</v>
      </c>
      <c r="W29" s="4">
        <v>8</v>
      </c>
      <c r="X29" s="5">
        <v>2528370.77</v>
      </c>
      <c r="Y29" s="4">
        <v>281</v>
      </c>
      <c r="Z29" s="4">
        <v>8</v>
      </c>
      <c r="AA29" s="5">
        <v>3276573.5599999996</v>
      </c>
      <c r="AB29" s="4">
        <v>281</v>
      </c>
      <c r="AC29" s="4">
        <v>8</v>
      </c>
      <c r="AD29" s="5">
        <v>3385943.71</v>
      </c>
      <c r="AE29" s="4">
        <v>281</v>
      </c>
      <c r="AF29" s="4">
        <v>8</v>
      </c>
      <c r="AG29" s="5">
        <v>3188939</v>
      </c>
      <c r="AH29" s="4">
        <v>281</v>
      </c>
      <c r="AI29" s="4">
        <v>8</v>
      </c>
      <c r="AJ29" s="5">
        <v>3090225.8200000003</v>
      </c>
      <c r="AK29" s="4">
        <v>281</v>
      </c>
      <c r="AL29" s="4">
        <v>8</v>
      </c>
      <c r="AM29" s="26">
        <f t="shared" si="0"/>
        <v>38482548.470000006</v>
      </c>
      <c r="AN29" s="26"/>
      <c r="AO29" s="26"/>
    </row>
    <row r="30" spans="1:41" s="7" customFormat="1" x14ac:dyDescent="0.25">
      <c r="A30" s="8" t="s">
        <v>47</v>
      </c>
      <c r="B30" s="7" t="s">
        <v>13</v>
      </c>
      <c r="C30" s="5">
        <v>2647456.4</v>
      </c>
      <c r="D30" s="4">
        <v>332</v>
      </c>
      <c r="E30" s="4">
        <v>10</v>
      </c>
      <c r="F30" s="5">
        <v>2606649.88</v>
      </c>
      <c r="G30" s="4">
        <v>332</v>
      </c>
      <c r="H30" s="4">
        <v>10</v>
      </c>
      <c r="I30" s="4">
        <v>2581319.7299999995</v>
      </c>
      <c r="J30" s="4">
        <v>332</v>
      </c>
      <c r="K30" s="4">
        <v>10</v>
      </c>
      <c r="L30" s="5">
        <v>2589868.66</v>
      </c>
      <c r="M30" s="4">
        <v>332</v>
      </c>
      <c r="N30" s="4">
        <v>10</v>
      </c>
      <c r="O30" s="5">
        <v>2720272.3699999996</v>
      </c>
      <c r="P30" s="4">
        <v>331</v>
      </c>
      <c r="Q30" s="4">
        <v>10</v>
      </c>
      <c r="R30" s="5">
        <v>2586328.09</v>
      </c>
      <c r="S30" s="4">
        <v>332</v>
      </c>
      <c r="T30" s="4">
        <v>10</v>
      </c>
      <c r="U30" s="5">
        <v>2492067.9899999998</v>
      </c>
      <c r="V30" s="4">
        <v>332</v>
      </c>
      <c r="W30" s="4">
        <v>10</v>
      </c>
      <c r="X30" s="5">
        <v>2347693.75</v>
      </c>
      <c r="Y30" s="4">
        <v>332</v>
      </c>
      <c r="Z30" s="4">
        <v>10</v>
      </c>
      <c r="AA30" s="5">
        <v>2737130.2899999996</v>
      </c>
      <c r="AB30" s="4">
        <v>332</v>
      </c>
      <c r="AC30" s="4">
        <v>10</v>
      </c>
      <c r="AD30" s="5">
        <v>2468467.17</v>
      </c>
      <c r="AE30" s="4">
        <v>332</v>
      </c>
      <c r="AF30" s="4">
        <v>10</v>
      </c>
      <c r="AG30" s="5">
        <v>2380755.31</v>
      </c>
      <c r="AH30" s="4">
        <v>332</v>
      </c>
      <c r="AI30" s="4">
        <v>10</v>
      </c>
      <c r="AJ30" s="5">
        <v>2432731.81</v>
      </c>
      <c r="AK30" s="4">
        <v>331</v>
      </c>
      <c r="AL30" s="4">
        <v>10</v>
      </c>
      <c r="AM30" s="26">
        <f t="shared" si="0"/>
        <v>30590741.449999996</v>
      </c>
      <c r="AN30" s="26"/>
      <c r="AO30" s="26"/>
    </row>
    <row r="31" spans="1:41" s="7" customFormat="1" x14ac:dyDescent="0.25">
      <c r="A31" s="8" t="s">
        <v>49</v>
      </c>
      <c r="B31" s="7" t="s">
        <v>13</v>
      </c>
      <c r="C31" s="5">
        <v>1622920.27</v>
      </c>
      <c r="D31" s="4">
        <v>213</v>
      </c>
      <c r="E31" s="4">
        <v>5</v>
      </c>
      <c r="F31" s="5">
        <v>1525952.96</v>
      </c>
      <c r="G31" s="4">
        <v>213</v>
      </c>
      <c r="H31" s="4">
        <v>5</v>
      </c>
      <c r="I31" s="4">
        <v>1541494.7599999998</v>
      </c>
      <c r="J31" s="4">
        <v>213</v>
      </c>
      <c r="K31" s="4">
        <v>5</v>
      </c>
      <c r="L31" s="5">
        <v>1582371.15</v>
      </c>
      <c r="M31" s="4">
        <v>213</v>
      </c>
      <c r="N31" s="4">
        <v>5</v>
      </c>
      <c r="O31" s="5">
        <v>1571214.59</v>
      </c>
      <c r="P31" s="4">
        <v>213</v>
      </c>
      <c r="Q31" s="4">
        <v>5</v>
      </c>
      <c r="R31" s="5">
        <v>1639385.52</v>
      </c>
      <c r="S31" s="4">
        <v>213</v>
      </c>
      <c r="T31" s="4">
        <v>5</v>
      </c>
      <c r="U31" s="5">
        <v>2141849.1599999997</v>
      </c>
      <c r="V31" s="4">
        <v>213</v>
      </c>
      <c r="W31" s="4">
        <v>5</v>
      </c>
      <c r="X31" s="5">
        <v>1739129.96</v>
      </c>
      <c r="Y31" s="4">
        <v>213</v>
      </c>
      <c r="Z31" s="4">
        <v>5</v>
      </c>
      <c r="AA31" s="5">
        <v>1719256.0799999998</v>
      </c>
      <c r="AB31" s="4">
        <v>213</v>
      </c>
      <c r="AC31" s="4">
        <v>5</v>
      </c>
      <c r="AD31" s="5">
        <v>1614494.75</v>
      </c>
      <c r="AE31" s="4">
        <v>213</v>
      </c>
      <c r="AF31" s="4">
        <v>5</v>
      </c>
      <c r="AG31" s="5">
        <v>1477513.27</v>
      </c>
      <c r="AH31" s="4">
        <v>213</v>
      </c>
      <c r="AI31" s="4">
        <v>5</v>
      </c>
      <c r="AJ31" s="5">
        <v>1570157.54</v>
      </c>
      <c r="AK31" s="4">
        <v>213</v>
      </c>
      <c r="AL31" s="4">
        <v>5</v>
      </c>
      <c r="AM31" s="26">
        <f t="shared" si="0"/>
        <v>19745740.010000002</v>
      </c>
      <c r="AN31" s="26"/>
      <c r="AO31" s="26"/>
    </row>
    <row r="32" spans="1:41" s="7" customFormat="1" x14ac:dyDescent="0.25">
      <c r="A32" s="8" t="s">
        <v>51</v>
      </c>
      <c r="B32" s="7" t="s">
        <v>13</v>
      </c>
      <c r="C32" s="5">
        <v>4627450.6499999994</v>
      </c>
      <c r="D32" s="4">
        <v>522</v>
      </c>
      <c r="E32" s="4">
        <v>13</v>
      </c>
      <c r="F32" s="5">
        <v>4581373.24</v>
      </c>
      <c r="G32" s="4">
        <v>522</v>
      </c>
      <c r="H32" s="4">
        <v>13</v>
      </c>
      <c r="I32" s="4">
        <v>4355597.91</v>
      </c>
      <c r="J32" s="4">
        <v>521</v>
      </c>
      <c r="K32" s="4">
        <v>13</v>
      </c>
      <c r="L32" s="5">
        <v>4454049.5999999996</v>
      </c>
      <c r="M32" s="4">
        <v>522</v>
      </c>
      <c r="N32" s="4">
        <v>13</v>
      </c>
      <c r="O32" s="5">
        <v>4221725.9000000004</v>
      </c>
      <c r="P32" s="4">
        <v>522</v>
      </c>
      <c r="Q32" s="4">
        <v>13</v>
      </c>
      <c r="R32" s="5">
        <v>4439888.51</v>
      </c>
      <c r="S32" s="4">
        <v>522</v>
      </c>
      <c r="T32" s="4">
        <v>13</v>
      </c>
      <c r="U32" s="5">
        <v>3910126.25</v>
      </c>
      <c r="V32" s="4">
        <v>522</v>
      </c>
      <c r="W32" s="4">
        <v>13</v>
      </c>
      <c r="X32" s="5">
        <v>3644666.5999999996</v>
      </c>
      <c r="Y32" s="4">
        <v>522</v>
      </c>
      <c r="Z32" s="4">
        <v>13</v>
      </c>
      <c r="AA32" s="5">
        <v>3957780.29</v>
      </c>
      <c r="AB32" s="4">
        <v>521</v>
      </c>
      <c r="AC32" s="4">
        <v>13</v>
      </c>
      <c r="AD32" s="5">
        <v>4003126.05</v>
      </c>
      <c r="AE32" s="4">
        <v>522</v>
      </c>
      <c r="AF32" s="4">
        <v>13</v>
      </c>
      <c r="AG32" s="5">
        <v>3839480.1800000006</v>
      </c>
      <c r="AH32" s="4">
        <v>522</v>
      </c>
      <c r="AI32" s="4">
        <v>13</v>
      </c>
      <c r="AJ32" s="5">
        <v>3908891.9499999997</v>
      </c>
      <c r="AK32" s="4">
        <v>522</v>
      </c>
      <c r="AL32" s="4">
        <v>13</v>
      </c>
      <c r="AM32" s="26">
        <f t="shared" si="0"/>
        <v>49944157.129999995</v>
      </c>
      <c r="AN32" s="26"/>
      <c r="AO32" s="26"/>
    </row>
    <row r="33" spans="1:41" s="7" customFormat="1" x14ac:dyDescent="0.25">
      <c r="A33" s="8" t="s">
        <v>53</v>
      </c>
      <c r="B33" s="7" t="s">
        <v>13</v>
      </c>
      <c r="C33" s="5">
        <v>301099.10000000003</v>
      </c>
      <c r="D33" s="4">
        <v>89</v>
      </c>
      <c r="E33" s="4">
        <v>3</v>
      </c>
      <c r="F33" s="5">
        <v>383472.22000000003</v>
      </c>
      <c r="G33" s="4">
        <v>89</v>
      </c>
      <c r="H33" s="4">
        <v>3</v>
      </c>
      <c r="I33" s="4">
        <v>293241.94</v>
      </c>
      <c r="J33" s="4">
        <v>89</v>
      </c>
      <c r="K33" s="4">
        <v>3</v>
      </c>
      <c r="L33" s="5">
        <v>349576.72</v>
      </c>
      <c r="M33" s="4">
        <v>89</v>
      </c>
      <c r="N33" s="4">
        <v>3</v>
      </c>
      <c r="O33" s="5">
        <v>320035.63</v>
      </c>
      <c r="P33" s="4">
        <v>89</v>
      </c>
      <c r="Q33" s="4">
        <v>3</v>
      </c>
      <c r="R33" s="5">
        <v>383038.20999999996</v>
      </c>
      <c r="S33" s="4">
        <v>89</v>
      </c>
      <c r="T33" s="4">
        <v>3</v>
      </c>
      <c r="U33" s="5">
        <v>490050.75</v>
      </c>
      <c r="V33" s="4">
        <v>89</v>
      </c>
      <c r="W33" s="4">
        <v>3</v>
      </c>
      <c r="X33" s="5">
        <v>356503.92000000004</v>
      </c>
      <c r="Y33" s="4">
        <v>89</v>
      </c>
      <c r="Z33" s="4">
        <v>3</v>
      </c>
      <c r="AA33" s="5">
        <v>379293.44000000006</v>
      </c>
      <c r="AB33" s="4">
        <v>89</v>
      </c>
      <c r="AC33" s="4">
        <v>3</v>
      </c>
      <c r="AD33" s="5">
        <v>305908.77999999997</v>
      </c>
      <c r="AE33" s="4">
        <v>89</v>
      </c>
      <c r="AF33" s="4">
        <v>3</v>
      </c>
      <c r="AG33" s="5">
        <v>294753.11</v>
      </c>
      <c r="AH33" s="4">
        <v>89</v>
      </c>
      <c r="AI33" s="4">
        <v>3</v>
      </c>
      <c r="AJ33" s="5">
        <v>267231.02999999997</v>
      </c>
      <c r="AK33" s="4">
        <v>89</v>
      </c>
      <c r="AL33" s="4">
        <v>3</v>
      </c>
      <c r="AM33" s="26">
        <f t="shared" si="0"/>
        <v>4124204.8499999992</v>
      </c>
      <c r="AN33" s="26"/>
      <c r="AO33" s="26"/>
    </row>
    <row r="34" spans="1:41" x14ac:dyDescent="0.25">
      <c r="A34" s="8" t="s">
        <v>55</v>
      </c>
      <c r="B34" s="7" t="s">
        <v>13</v>
      </c>
      <c r="C34" s="5">
        <v>595662</v>
      </c>
      <c r="D34" s="4">
        <v>105</v>
      </c>
      <c r="E34" s="4">
        <v>4</v>
      </c>
      <c r="F34" s="5">
        <v>624838.45000000007</v>
      </c>
      <c r="G34" s="4">
        <v>105</v>
      </c>
      <c r="H34" s="4">
        <v>4</v>
      </c>
      <c r="I34" s="4">
        <v>581540.47</v>
      </c>
      <c r="J34" s="4">
        <v>104</v>
      </c>
      <c r="K34" s="4">
        <v>4</v>
      </c>
      <c r="L34" s="5">
        <v>659487.81999999995</v>
      </c>
      <c r="M34" s="4">
        <v>105</v>
      </c>
      <c r="N34" s="4">
        <v>4</v>
      </c>
      <c r="O34" s="5">
        <v>598948.82999999996</v>
      </c>
      <c r="P34" s="4">
        <v>105</v>
      </c>
      <c r="Q34" s="4">
        <v>4</v>
      </c>
      <c r="R34" s="5">
        <v>536736.67000000004</v>
      </c>
      <c r="S34" s="4">
        <v>105</v>
      </c>
      <c r="T34" s="4">
        <v>4</v>
      </c>
      <c r="U34" s="5">
        <v>623467.92999999993</v>
      </c>
      <c r="V34" s="4">
        <v>105</v>
      </c>
      <c r="W34" s="4">
        <v>4</v>
      </c>
      <c r="X34" s="5">
        <v>553681.43999999994</v>
      </c>
      <c r="Y34" s="4">
        <v>105</v>
      </c>
      <c r="Z34" s="4">
        <v>4</v>
      </c>
      <c r="AA34" s="5">
        <v>638367.17999999993</v>
      </c>
      <c r="AB34" s="4">
        <v>105</v>
      </c>
      <c r="AC34" s="4">
        <v>4</v>
      </c>
      <c r="AD34" s="5">
        <v>618471.80999999994</v>
      </c>
      <c r="AE34" s="4">
        <v>105</v>
      </c>
      <c r="AF34" s="4">
        <v>4</v>
      </c>
      <c r="AG34" s="5">
        <v>559605.79999999993</v>
      </c>
      <c r="AH34" s="4">
        <v>105</v>
      </c>
      <c r="AI34" s="4">
        <v>4</v>
      </c>
      <c r="AJ34" s="5">
        <v>513280.19999999995</v>
      </c>
      <c r="AK34" s="4">
        <v>105</v>
      </c>
      <c r="AL34" s="4">
        <v>4</v>
      </c>
      <c r="AM34" s="26">
        <f t="shared" si="0"/>
        <v>7104088.5999999987</v>
      </c>
      <c r="AN34" s="26"/>
      <c r="AO34" s="26"/>
    </row>
    <row r="35" spans="1:41" x14ac:dyDescent="0.25">
      <c r="A35" s="8" t="s">
        <v>57</v>
      </c>
      <c r="B35" s="7" t="s">
        <v>13</v>
      </c>
      <c r="C35" s="5">
        <v>795281.67999999993</v>
      </c>
      <c r="D35" s="4">
        <v>101</v>
      </c>
      <c r="E35" s="4">
        <v>3</v>
      </c>
      <c r="F35" s="5">
        <v>744547.16999999993</v>
      </c>
      <c r="G35" s="4">
        <v>100</v>
      </c>
      <c r="H35" s="4">
        <v>3</v>
      </c>
      <c r="I35" s="4">
        <v>769375.65</v>
      </c>
      <c r="J35" s="4">
        <v>94</v>
      </c>
      <c r="K35" s="4">
        <v>3</v>
      </c>
      <c r="L35" s="5">
        <v>759570.23</v>
      </c>
      <c r="M35" s="4">
        <v>103</v>
      </c>
      <c r="N35" s="4">
        <v>3</v>
      </c>
      <c r="O35" s="5">
        <v>728164.67</v>
      </c>
      <c r="P35" s="4">
        <v>103</v>
      </c>
      <c r="Q35" s="4">
        <v>3</v>
      </c>
      <c r="R35" s="5">
        <v>877383.7</v>
      </c>
      <c r="S35" s="4">
        <v>103</v>
      </c>
      <c r="T35" s="4">
        <v>3</v>
      </c>
      <c r="U35" s="5">
        <v>707280.46</v>
      </c>
      <c r="V35" s="4">
        <v>103</v>
      </c>
      <c r="W35" s="4">
        <v>3</v>
      </c>
      <c r="X35" s="5">
        <v>719408.18</v>
      </c>
      <c r="Y35" s="4">
        <v>103</v>
      </c>
      <c r="Z35" s="4">
        <v>3</v>
      </c>
      <c r="AA35" s="5">
        <v>734904.8</v>
      </c>
      <c r="AB35" s="4">
        <v>103</v>
      </c>
      <c r="AC35" s="4">
        <v>3</v>
      </c>
      <c r="AD35" s="5">
        <v>693946.39999999991</v>
      </c>
      <c r="AE35" s="4">
        <v>103</v>
      </c>
      <c r="AF35" s="4">
        <v>3</v>
      </c>
      <c r="AG35" s="5">
        <v>766144.58000000007</v>
      </c>
      <c r="AH35" s="4">
        <v>103</v>
      </c>
      <c r="AI35" s="4">
        <v>3</v>
      </c>
      <c r="AJ35" s="5">
        <v>793723.52</v>
      </c>
      <c r="AK35" s="4">
        <v>103</v>
      </c>
      <c r="AL35" s="4">
        <v>3</v>
      </c>
      <c r="AM35" s="26">
        <f t="shared" si="0"/>
        <v>9089731.0399999991</v>
      </c>
      <c r="AN35" s="26"/>
      <c r="AO35" s="26"/>
    </row>
    <row r="36" spans="1:41" x14ac:dyDescent="0.25">
      <c r="A36" s="8" t="s">
        <v>59</v>
      </c>
      <c r="B36" s="7" t="s">
        <v>13</v>
      </c>
      <c r="C36" s="5">
        <v>967863.79</v>
      </c>
      <c r="D36" s="4">
        <v>153</v>
      </c>
      <c r="E36" s="4">
        <v>3</v>
      </c>
      <c r="F36" s="5">
        <v>988713.67999999993</v>
      </c>
      <c r="G36" s="4">
        <v>153</v>
      </c>
      <c r="H36" s="4">
        <v>3</v>
      </c>
      <c r="I36" s="4">
        <v>1057822.83</v>
      </c>
      <c r="J36" s="4">
        <v>153</v>
      </c>
      <c r="K36" s="4">
        <v>3</v>
      </c>
      <c r="L36" s="5">
        <v>1077799.4099999999</v>
      </c>
      <c r="M36" s="4">
        <v>153</v>
      </c>
      <c r="N36" s="4">
        <v>3</v>
      </c>
      <c r="O36" s="5">
        <v>922327.4</v>
      </c>
      <c r="P36" s="4">
        <v>153</v>
      </c>
      <c r="Q36" s="4">
        <v>3</v>
      </c>
      <c r="R36" s="5">
        <v>985506.58000000007</v>
      </c>
      <c r="S36" s="4">
        <v>152</v>
      </c>
      <c r="T36" s="4">
        <v>3</v>
      </c>
      <c r="U36" s="5">
        <v>891070.3</v>
      </c>
      <c r="V36" s="4">
        <v>153</v>
      </c>
      <c r="W36" s="4">
        <v>3</v>
      </c>
      <c r="X36" s="5">
        <v>963934.59</v>
      </c>
      <c r="Y36" s="4">
        <v>153</v>
      </c>
      <c r="Z36" s="4">
        <v>3</v>
      </c>
      <c r="AA36" s="5">
        <v>1035947.41</v>
      </c>
      <c r="AB36" s="4">
        <v>153</v>
      </c>
      <c r="AC36" s="4">
        <v>3</v>
      </c>
      <c r="AD36" s="5">
        <v>911693.03</v>
      </c>
      <c r="AE36" s="4">
        <v>152</v>
      </c>
      <c r="AF36" s="4">
        <v>3</v>
      </c>
      <c r="AG36" s="5">
        <v>966644.38</v>
      </c>
      <c r="AH36" s="4">
        <v>153</v>
      </c>
      <c r="AI36" s="4">
        <v>3</v>
      </c>
      <c r="AJ36" s="5">
        <v>895631.66</v>
      </c>
      <c r="AK36" s="4">
        <v>153</v>
      </c>
      <c r="AL36" s="4">
        <v>3</v>
      </c>
      <c r="AM36" s="26">
        <f t="shared" si="0"/>
        <v>11664955.060000001</v>
      </c>
      <c r="AN36" s="26"/>
      <c r="AO36" s="26"/>
    </row>
    <row r="37" spans="1:41" x14ac:dyDescent="0.25">
      <c r="A37" s="8" t="s">
        <v>61</v>
      </c>
      <c r="B37" s="7" t="s">
        <v>13</v>
      </c>
      <c r="C37" s="5">
        <v>1752802.1600000001</v>
      </c>
      <c r="D37" s="4">
        <v>238</v>
      </c>
      <c r="E37" s="4">
        <v>4</v>
      </c>
      <c r="F37" s="5">
        <v>1780840</v>
      </c>
      <c r="G37" s="4">
        <v>238</v>
      </c>
      <c r="H37" s="4">
        <v>4</v>
      </c>
      <c r="I37" s="4">
        <v>1767982.8199999998</v>
      </c>
      <c r="J37" s="4">
        <v>238</v>
      </c>
      <c r="K37" s="4">
        <v>4</v>
      </c>
      <c r="L37" s="5">
        <v>1787394.45</v>
      </c>
      <c r="M37" s="4">
        <v>238</v>
      </c>
      <c r="N37" s="4">
        <v>4</v>
      </c>
      <c r="O37" s="5">
        <v>1703501.6199999999</v>
      </c>
      <c r="P37" s="4">
        <v>238</v>
      </c>
      <c r="Q37" s="4">
        <v>4</v>
      </c>
      <c r="R37" s="5">
        <v>1708333.08</v>
      </c>
      <c r="S37" s="4">
        <v>238</v>
      </c>
      <c r="T37" s="4">
        <v>4</v>
      </c>
      <c r="U37" s="5">
        <v>1469429.19</v>
      </c>
      <c r="V37" s="4">
        <v>238</v>
      </c>
      <c r="W37" s="4">
        <v>4</v>
      </c>
      <c r="X37" s="5">
        <v>1422526.87</v>
      </c>
      <c r="Y37" s="4">
        <v>238</v>
      </c>
      <c r="Z37" s="4">
        <v>4</v>
      </c>
      <c r="AA37" s="5">
        <v>1604319.88</v>
      </c>
      <c r="AB37" s="4">
        <v>237</v>
      </c>
      <c r="AC37" s="4">
        <v>4</v>
      </c>
      <c r="AD37" s="5">
        <v>1646228.63</v>
      </c>
      <c r="AE37" s="4">
        <v>236</v>
      </c>
      <c r="AF37" s="4">
        <v>4</v>
      </c>
      <c r="AG37" s="5">
        <v>1589308.98</v>
      </c>
      <c r="AH37" s="4">
        <v>238</v>
      </c>
      <c r="AI37" s="4">
        <v>4</v>
      </c>
      <c r="AJ37" s="5">
        <v>1609111.5099999998</v>
      </c>
      <c r="AK37" s="4">
        <v>238</v>
      </c>
      <c r="AL37" s="4">
        <v>4</v>
      </c>
      <c r="AM37" s="26">
        <f t="shared" si="0"/>
        <v>19841779.189999998</v>
      </c>
      <c r="AN37" s="26"/>
      <c r="AO37" s="26"/>
    </row>
    <row r="38" spans="1:41" x14ac:dyDescent="0.25">
      <c r="A38" s="8" t="s">
        <v>63</v>
      </c>
      <c r="B38" s="7" t="s">
        <v>13</v>
      </c>
      <c r="C38" s="5">
        <v>1074639.6600000001</v>
      </c>
      <c r="D38" s="4">
        <v>154</v>
      </c>
      <c r="E38" s="4">
        <v>4</v>
      </c>
      <c r="F38" s="5">
        <v>1121541.94</v>
      </c>
      <c r="G38" s="4">
        <v>153</v>
      </c>
      <c r="H38" s="4">
        <v>4</v>
      </c>
      <c r="I38" s="4">
        <v>966619.12</v>
      </c>
      <c r="J38" s="4">
        <v>153</v>
      </c>
      <c r="K38" s="4">
        <v>4</v>
      </c>
      <c r="L38" s="5">
        <v>1005980.72</v>
      </c>
      <c r="M38" s="4">
        <v>154</v>
      </c>
      <c r="N38" s="4">
        <v>4</v>
      </c>
      <c r="O38" s="5">
        <v>931193.61</v>
      </c>
      <c r="P38" s="4">
        <v>154</v>
      </c>
      <c r="Q38" s="4">
        <v>4</v>
      </c>
      <c r="R38" s="5">
        <v>953614.42</v>
      </c>
      <c r="S38" s="4">
        <v>154</v>
      </c>
      <c r="T38" s="4">
        <v>4</v>
      </c>
      <c r="U38" s="5">
        <v>839579.34</v>
      </c>
      <c r="V38" s="4">
        <v>154</v>
      </c>
      <c r="W38" s="4">
        <v>4</v>
      </c>
      <c r="X38" s="5">
        <v>714015.35</v>
      </c>
      <c r="Y38" s="4">
        <v>154</v>
      </c>
      <c r="Z38" s="4">
        <v>4</v>
      </c>
      <c r="AA38" s="5">
        <v>787990.81</v>
      </c>
      <c r="AB38" s="4">
        <v>154</v>
      </c>
      <c r="AC38" s="4">
        <v>4</v>
      </c>
      <c r="AD38" s="5">
        <v>874661.37</v>
      </c>
      <c r="AE38" s="4">
        <v>154</v>
      </c>
      <c r="AF38" s="4">
        <v>4</v>
      </c>
      <c r="AG38" s="5">
        <v>800999.78</v>
      </c>
      <c r="AH38" s="4">
        <v>154</v>
      </c>
      <c r="AI38" s="4">
        <v>4</v>
      </c>
      <c r="AJ38" s="5">
        <v>803354.67</v>
      </c>
      <c r="AK38" s="4">
        <v>154</v>
      </c>
      <c r="AL38" s="4">
        <v>4</v>
      </c>
      <c r="AM38" s="26">
        <f t="shared" si="0"/>
        <v>10874190.789999999</v>
      </c>
      <c r="AN38" s="26"/>
      <c r="AO38" s="26"/>
    </row>
    <row r="39" spans="1:41" x14ac:dyDescent="0.25">
      <c r="A39" s="8" t="s">
        <v>64</v>
      </c>
      <c r="B39" s="7" t="s">
        <v>11</v>
      </c>
      <c r="C39" s="5">
        <v>7090430.25</v>
      </c>
      <c r="D39" s="4">
        <v>715</v>
      </c>
      <c r="E39" s="4">
        <v>10</v>
      </c>
      <c r="F39" s="5">
        <v>7744254.9299999997</v>
      </c>
      <c r="G39" s="4">
        <v>717</v>
      </c>
      <c r="H39" s="4">
        <v>10</v>
      </c>
      <c r="I39" s="4">
        <v>7332705.4499999993</v>
      </c>
      <c r="J39" s="4">
        <v>718</v>
      </c>
      <c r="K39" s="4">
        <v>10</v>
      </c>
      <c r="L39" s="5">
        <v>7871183.2999999998</v>
      </c>
      <c r="M39" s="4">
        <v>716</v>
      </c>
      <c r="N39" s="4">
        <v>10</v>
      </c>
      <c r="O39" s="5">
        <v>7075178.6399999997</v>
      </c>
      <c r="P39" s="4">
        <v>717</v>
      </c>
      <c r="Q39" s="4">
        <v>10</v>
      </c>
      <c r="R39" s="5">
        <v>7144856.6900000004</v>
      </c>
      <c r="S39" s="4">
        <v>717</v>
      </c>
      <c r="T39" s="4">
        <v>10</v>
      </c>
      <c r="U39" s="5">
        <v>6939726.8499999996</v>
      </c>
      <c r="V39" s="4">
        <v>718</v>
      </c>
      <c r="W39" s="4">
        <v>10</v>
      </c>
      <c r="X39" s="5">
        <v>6672974.2200000007</v>
      </c>
      <c r="Y39" s="4">
        <v>715</v>
      </c>
      <c r="Z39" s="4">
        <v>10</v>
      </c>
      <c r="AA39" s="5">
        <v>7334767.2199999997</v>
      </c>
      <c r="AB39" s="4">
        <v>696</v>
      </c>
      <c r="AC39" s="4">
        <v>10</v>
      </c>
      <c r="AD39" s="5">
        <v>6829713.7599999998</v>
      </c>
      <c r="AE39" s="4">
        <v>694</v>
      </c>
      <c r="AF39" s="4">
        <v>9</v>
      </c>
      <c r="AG39" s="5">
        <v>7322267.9399999995</v>
      </c>
      <c r="AH39" s="4">
        <v>696</v>
      </c>
      <c r="AI39" s="4">
        <v>9</v>
      </c>
      <c r="AJ39" s="5">
        <v>6967317.9199999999</v>
      </c>
      <c r="AK39" s="4">
        <v>695</v>
      </c>
      <c r="AL39" s="4">
        <v>9</v>
      </c>
      <c r="AM39" s="26">
        <f t="shared" si="0"/>
        <v>86325377.170000002</v>
      </c>
      <c r="AN39" s="26"/>
      <c r="AO39" s="26"/>
    </row>
    <row r="40" spans="1:41" x14ac:dyDescent="0.25">
      <c r="A40" s="7" t="s">
        <v>66</v>
      </c>
      <c r="B40" s="7" t="s">
        <v>11</v>
      </c>
      <c r="C40" s="5">
        <v>5623461.8700000001</v>
      </c>
      <c r="D40" s="4">
        <v>641</v>
      </c>
      <c r="E40" s="4">
        <v>12</v>
      </c>
      <c r="F40" s="5">
        <v>5526600.0499999998</v>
      </c>
      <c r="G40" s="4">
        <v>639</v>
      </c>
      <c r="H40" s="4">
        <v>12</v>
      </c>
      <c r="I40" s="4">
        <v>5581313.8800000008</v>
      </c>
      <c r="J40" s="4">
        <v>639</v>
      </c>
      <c r="K40" s="4">
        <v>12</v>
      </c>
      <c r="L40" s="5">
        <v>5325832.57</v>
      </c>
      <c r="M40" s="4">
        <v>639</v>
      </c>
      <c r="N40" s="4">
        <v>12</v>
      </c>
      <c r="O40" s="5">
        <v>5139871.9800000004</v>
      </c>
      <c r="P40" s="4">
        <v>638</v>
      </c>
      <c r="Q40" s="4">
        <v>12</v>
      </c>
      <c r="R40" s="5">
        <v>5217083.67</v>
      </c>
      <c r="S40" s="4">
        <v>639</v>
      </c>
      <c r="T40" s="4">
        <v>12</v>
      </c>
      <c r="U40" s="5">
        <v>4929850.82</v>
      </c>
      <c r="V40" s="4">
        <v>639</v>
      </c>
      <c r="W40" s="4">
        <v>12</v>
      </c>
      <c r="X40" s="5">
        <v>4563886.22</v>
      </c>
      <c r="Y40" s="4">
        <v>634</v>
      </c>
      <c r="Z40" s="4">
        <v>12</v>
      </c>
      <c r="AA40" s="5">
        <v>5222346.21</v>
      </c>
      <c r="AB40" s="4">
        <v>639</v>
      </c>
      <c r="AC40" s="4">
        <v>12</v>
      </c>
      <c r="AD40" s="5">
        <v>4978626.4400000004</v>
      </c>
      <c r="AE40" s="4">
        <v>639</v>
      </c>
      <c r="AF40" s="4">
        <v>12</v>
      </c>
      <c r="AG40" s="5">
        <v>5121529.0900000008</v>
      </c>
      <c r="AH40" s="4">
        <v>639</v>
      </c>
      <c r="AI40" s="4">
        <v>12</v>
      </c>
      <c r="AJ40" s="5">
        <v>4833049.92</v>
      </c>
      <c r="AK40" s="4">
        <v>639</v>
      </c>
      <c r="AL40" s="4">
        <v>12</v>
      </c>
      <c r="AM40" s="26">
        <f t="shared" si="0"/>
        <v>62063452.720000006</v>
      </c>
      <c r="AN40" s="26"/>
      <c r="AO40" s="26"/>
    </row>
    <row r="41" spans="1:41" x14ac:dyDescent="0.25">
      <c r="A41" s="7" t="s">
        <v>67</v>
      </c>
      <c r="B41" s="7" t="s">
        <v>11</v>
      </c>
      <c r="C41" s="5">
        <v>7565439.9199999999</v>
      </c>
      <c r="D41" s="4">
        <v>744</v>
      </c>
      <c r="E41" s="4">
        <v>12</v>
      </c>
      <c r="F41" s="5">
        <v>7747569.5100000007</v>
      </c>
      <c r="G41" s="4">
        <v>741</v>
      </c>
      <c r="H41" s="4">
        <v>12</v>
      </c>
      <c r="I41" s="4">
        <v>7311317.1699999999</v>
      </c>
      <c r="J41" s="4">
        <v>742</v>
      </c>
      <c r="K41" s="4">
        <v>12</v>
      </c>
      <c r="L41" s="5">
        <v>7630031.7800000003</v>
      </c>
      <c r="M41" s="4">
        <v>743</v>
      </c>
      <c r="N41" s="4">
        <v>12</v>
      </c>
      <c r="O41" s="5">
        <v>7178920.5899999999</v>
      </c>
      <c r="P41" s="4">
        <v>744</v>
      </c>
      <c r="Q41" s="4">
        <v>12</v>
      </c>
      <c r="R41" s="5">
        <v>7592062.7400000002</v>
      </c>
      <c r="S41" s="4">
        <v>743</v>
      </c>
      <c r="T41" s="4">
        <v>12</v>
      </c>
      <c r="U41" s="5">
        <v>6794347.0200000005</v>
      </c>
      <c r="V41" s="4">
        <v>741</v>
      </c>
      <c r="W41" s="4">
        <v>12</v>
      </c>
      <c r="X41" s="5">
        <v>6304982.9900000002</v>
      </c>
      <c r="Y41" s="4">
        <v>744</v>
      </c>
      <c r="Z41" s="4">
        <v>12</v>
      </c>
      <c r="AA41" s="5">
        <v>7194816.4699999988</v>
      </c>
      <c r="AB41" s="4">
        <v>744</v>
      </c>
      <c r="AC41" s="4">
        <v>12</v>
      </c>
      <c r="AD41" s="5">
        <v>6887517.2400000002</v>
      </c>
      <c r="AE41" s="4">
        <v>744</v>
      </c>
      <c r="AF41" s="4">
        <v>12</v>
      </c>
      <c r="AG41" s="5">
        <v>6930921.7800000003</v>
      </c>
      <c r="AH41" s="4">
        <v>744</v>
      </c>
      <c r="AI41" s="4">
        <v>12</v>
      </c>
      <c r="AJ41" s="5">
        <v>6699179.9199999999</v>
      </c>
      <c r="AK41" s="4">
        <v>744</v>
      </c>
      <c r="AL41" s="4">
        <v>12</v>
      </c>
      <c r="AM41" s="26">
        <f t="shared" si="0"/>
        <v>85837107.13000001</v>
      </c>
      <c r="AN41" s="26"/>
      <c r="AO41" s="26"/>
    </row>
    <row r="42" spans="1:41" x14ac:dyDescent="0.25">
      <c r="A42" s="7" t="s">
        <v>68</v>
      </c>
      <c r="B42" s="7" t="s">
        <v>11</v>
      </c>
      <c r="C42" s="5">
        <v>1602505.67</v>
      </c>
      <c r="D42" s="4">
        <v>162</v>
      </c>
      <c r="E42" s="4">
        <v>4</v>
      </c>
      <c r="F42" s="5">
        <v>1576725.25</v>
      </c>
      <c r="G42" s="4">
        <v>162</v>
      </c>
      <c r="H42" s="4">
        <v>4</v>
      </c>
      <c r="I42" s="4">
        <v>1578318.9100000001</v>
      </c>
      <c r="J42" s="4">
        <v>162</v>
      </c>
      <c r="K42" s="4">
        <v>4</v>
      </c>
      <c r="L42" s="5">
        <v>1572652.56</v>
      </c>
      <c r="M42" s="4">
        <v>162</v>
      </c>
      <c r="N42" s="4">
        <v>4</v>
      </c>
      <c r="O42" s="5">
        <v>1555803.92</v>
      </c>
      <c r="P42" s="4">
        <v>161</v>
      </c>
      <c r="Q42" s="4">
        <v>4</v>
      </c>
      <c r="R42" s="5">
        <v>1618113.72</v>
      </c>
      <c r="S42" s="4">
        <v>162</v>
      </c>
      <c r="T42" s="4">
        <v>4</v>
      </c>
      <c r="U42" s="5">
        <v>1524393.98</v>
      </c>
      <c r="V42" s="4">
        <v>162</v>
      </c>
      <c r="W42" s="4">
        <v>4</v>
      </c>
      <c r="X42" s="5">
        <v>1493823.7799999998</v>
      </c>
      <c r="Y42" s="4">
        <v>162</v>
      </c>
      <c r="Z42" s="4">
        <v>4</v>
      </c>
      <c r="AA42" s="5">
        <v>1569729.9</v>
      </c>
      <c r="AB42" s="4">
        <v>162</v>
      </c>
      <c r="AC42" s="4">
        <v>4</v>
      </c>
      <c r="AD42" s="5">
        <v>1501562.1</v>
      </c>
      <c r="AE42" s="4">
        <v>162</v>
      </c>
      <c r="AF42" s="4">
        <v>4</v>
      </c>
      <c r="AG42" s="5">
        <v>1566360.2999999998</v>
      </c>
      <c r="AH42" s="4">
        <v>162</v>
      </c>
      <c r="AI42" s="4">
        <v>4</v>
      </c>
      <c r="AJ42" s="5">
        <v>1637019.3699999999</v>
      </c>
      <c r="AK42" s="4">
        <v>162</v>
      </c>
      <c r="AL42" s="4">
        <v>4</v>
      </c>
      <c r="AM42" s="26">
        <f t="shared" si="0"/>
        <v>18797009.460000001</v>
      </c>
      <c r="AN42" s="26"/>
      <c r="AO42" s="26"/>
    </row>
    <row r="43" spans="1:41" x14ac:dyDescent="0.25">
      <c r="A43" s="7" t="s">
        <v>69</v>
      </c>
      <c r="B43" s="7" t="s">
        <v>11</v>
      </c>
      <c r="C43" s="5">
        <v>4995627</v>
      </c>
      <c r="D43" s="4">
        <v>431</v>
      </c>
      <c r="E43" s="4">
        <v>6</v>
      </c>
      <c r="F43" s="5">
        <v>5049224.46</v>
      </c>
      <c r="G43" s="4">
        <v>431</v>
      </c>
      <c r="H43" s="4">
        <v>6</v>
      </c>
      <c r="I43" s="4">
        <v>4820942.34</v>
      </c>
      <c r="J43" s="4">
        <v>431</v>
      </c>
      <c r="K43" s="4">
        <v>6</v>
      </c>
      <c r="L43" s="5">
        <v>5090178.03</v>
      </c>
      <c r="M43" s="4">
        <v>431</v>
      </c>
      <c r="N43" s="4">
        <v>6</v>
      </c>
      <c r="O43" s="5">
        <v>4740789.5</v>
      </c>
      <c r="P43" s="4">
        <v>431</v>
      </c>
      <c r="Q43" s="4">
        <v>6</v>
      </c>
      <c r="R43" s="5">
        <v>4866896.18</v>
      </c>
      <c r="S43" s="4">
        <v>431</v>
      </c>
      <c r="T43" s="4">
        <v>6</v>
      </c>
      <c r="U43" s="5">
        <v>4602470.0200000005</v>
      </c>
      <c r="V43" s="4">
        <v>431</v>
      </c>
      <c r="W43" s="4">
        <v>6</v>
      </c>
      <c r="X43" s="5">
        <v>4113849.9000000004</v>
      </c>
      <c r="Y43" s="4">
        <v>419</v>
      </c>
      <c r="Z43" s="4">
        <v>6</v>
      </c>
      <c r="AA43" s="5">
        <v>4638592.6399999997</v>
      </c>
      <c r="AB43" s="4">
        <v>427</v>
      </c>
      <c r="AC43" s="4">
        <v>6</v>
      </c>
      <c r="AD43" s="5">
        <v>4305246.8699999992</v>
      </c>
      <c r="AE43" s="4">
        <v>430</v>
      </c>
      <c r="AF43" s="4">
        <v>6</v>
      </c>
      <c r="AG43" s="5">
        <v>4404611.6700000009</v>
      </c>
      <c r="AH43" s="4">
        <v>431</v>
      </c>
      <c r="AI43" s="4">
        <v>6</v>
      </c>
      <c r="AJ43" s="5">
        <v>4486122.67</v>
      </c>
      <c r="AK43" s="4">
        <v>431</v>
      </c>
      <c r="AL43" s="4">
        <v>6</v>
      </c>
      <c r="AM43" s="26">
        <f t="shared" si="0"/>
        <v>56114551.280000001</v>
      </c>
      <c r="AN43" s="26"/>
      <c r="AO43" s="26"/>
    </row>
    <row r="44" spans="1:41" x14ac:dyDescent="0.25">
      <c r="A44" s="7" t="s">
        <v>70</v>
      </c>
      <c r="B44" s="7" t="s">
        <v>11</v>
      </c>
      <c r="C44" s="5">
        <v>5262809.6400000006</v>
      </c>
      <c r="D44" s="4">
        <v>452</v>
      </c>
      <c r="E44" s="4">
        <v>6</v>
      </c>
      <c r="F44" s="5">
        <v>5532388.9600000009</v>
      </c>
      <c r="G44" s="4">
        <v>452</v>
      </c>
      <c r="H44" s="4">
        <v>6</v>
      </c>
      <c r="I44" s="4">
        <v>5072451.41</v>
      </c>
      <c r="J44" s="4">
        <v>452</v>
      </c>
      <c r="K44" s="4">
        <v>6</v>
      </c>
      <c r="L44" s="5">
        <v>5080426.5999999996</v>
      </c>
      <c r="M44" s="4">
        <v>452</v>
      </c>
      <c r="N44" s="4">
        <v>6</v>
      </c>
      <c r="O44" s="5">
        <v>4916839.22</v>
      </c>
      <c r="P44" s="4">
        <v>452</v>
      </c>
      <c r="Q44" s="4">
        <v>6</v>
      </c>
      <c r="R44" s="5">
        <v>5116906.43</v>
      </c>
      <c r="S44" s="4">
        <v>452</v>
      </c>
      <c r="T44" s="4">
        <v>6</v>
      </c>
      <c r="U44" s="5">
        <v>4858794.51</v>
      </c>
      <c r="V44" s="4">
        <v>452</v>
      </c>
      <c r="W44" s="4">
        <v>6</v>
      </c>
      <c r="X44" s="5">
        <v>4288541.49</v>
      </c>
      <c r="Y44" s="4">
        <v>452</v>
      </c>
      <c r="Z44" s="4">
        <v>6</v>
      </c>
      <c r="AA44" s="5">
        <v>5269403.54</v>
      </c>
      <c r="AB44" s="4">
        <v>452</v>
      </c>
      <c r="AC44" s="4">
        <v>6</v>
      </c>
      <c r="AD44" s="5">
        <v>4934564.8</v>
      </c>
      <c r="AE44" s="4">
        <v>452</v>
      </c>
      <c r="AF44" s="4">
        <v>6</v>
      </c>
      <c r="AG44" s="5">
        <v>5080332.0999999996</v>
      </c>
      <c r="AH44" s="4">
        <v>452</v>
      </c>
      <c r="AI44" s="4">
        <v>6</v>
      </c>
      <c r="AJ44" s="5">
        <v>4944892.1000000006</v>
      </c>
      <c r="AK44" s="4">
        <v>460</v>
      </c>
      <c r="AL44" s="4">
        <v>6</v>
      </c>
      <c r="AM44" s="26">
        <f t="shared" si="0"/>
        <v>60358350.799999997</v>
      </c>
      <c r="AN44" s="26"/>
      <c r="AO44" s="26"/>
    </row>
    <row r="45" spans="1:41" x14ac:dyDescent="0.25">
      <c r="A45" s="7" t="s">
        <v>71</v>
      </c>
      <c r="B45" s="7" t="s">
        <v>11</v>
      </c>
      <c r="C45" s="5">
        <v>4873594.59</v>
      </c>
      <c r="D45" s="4">
        <v>635</v>
      </c>
      <c r="E45" s="4">
        <v>9</v>
      </c>
      <c r="F45" s="5">
        <v>4857510.0300000012</v>
      </c>
      <c r="G45" s="4">
        <v>634</v>
      </c>
      <c r="H45" s="4">
        <v>9</v>
      </c>
      <c r="I45" s="4">
        <v>5150512.4399999995</v>
      </c>
      <c r="J45" s="4">
        <v>635</v>
      </c>
      <c r="K45" s="4">
        <v>9</v>
      </c>
      <c r="L45" s="5">
        <v>5083176.3</v>
      </c>
      <c r="M45" s="4">
        <v>635</v>
      </c>
      <c r="N45" s="4">
        <v>9</v>
      </c>
      <c r="O45" s="5">
        <v>4713315.0999999996</v>
      </c>
      <c r="P45" s="4">
        <v>634</v>
      </c>
      <c r="Q45" s="4">
        <v>9</v>
      </c>
      <c r="R45" s="5">
        <v>4825636.96</v>
      </c>
      <c r="S45" s="4">
        <v>634</v>
      </c>
      <c r="T45" s="4">
        <v>9</v>
      </c>
      <c r="U45" s="5">
        <v>4653924.92</v>
      </c>
      <c r="V45" s="4">
        <v>635</v>
      </c>
      <c r="W45" s="4">
        <v>9</v>
      </c>
      <c r="X45" s="5">
        <v>4346385.53</v>
      </c>
      <c r="Y45" s="4">
        <v>635</v>
      </c>
      <c r="Z45" s="4">
        <v>9</v>
      </c>
      <c r="AA45" s="5">
        <v>4803317.79</v>
      </c>
      <c r="AB45" s="4">
        <v>635</v>
      </c>
      <c r="AC45" s="4">
        <v>9</v>
      </c>
      <c r="AD45" s="5">
        <v>4488566.74</v>
      </c>
      <c r="AE45" s="4">
        <v>635</v>
      </c>
      <c r="AF45" s="4">
        <v>9</v>
      </c>
      <c r="AG45" s="5">
        <v>4708102.0199999996</v>
      </c>
      <c r="AH45" s="4">
        <v>635</v>
      </c>
      <c r="AI45" s="4">
        <v>9</v>
      </c>
      <c r="AJ45" s="5">
        <v>4665896.1500000004</v>
      </c>
      <c r="AK45" s="4">
        <v>634</v>
      </c>
      <c r="AL45" s="4">
        <v>9</v>
      </c>
      <c r="AM45" s="26">
        <f t="shared" si="0"/>
        <v>57169938.57</v>
      </c>
      <c r="AN45" s="26"/>
      <c r="AO45" s="26"/>
    </row>
    <row r="46" spans="1:41" x14ac:dyDescent="0.25">
      <c r="A46" s="7" t="s">
        <v>72</v>
      </c>
      <c r="B46" s="7" t="s">
        <v>11</v>
      </c>
      <c r="C46" s="5">
        <v>5637300.3400000008</v>
      </c>
      <c r="D46" s="4">
        <v>635</v>
      </c>
      <c r="E46" s="4">
        <v>8</v>
      </c>
      <c r="F46" s="5">
        <v>5578221.5599999996</v>
      </c>
      <c r="G46" s="4">
        <v>640</v>
      </c>
      <c r="H46" s="4">
        <v>8</v>
      </c>
      <c r="I46" s="4">
        <v>5415600.4500000002</v>
      </c>
      <c r="J46" s="4">
        <v>640</v>
      </c>
      <c r="K46" s="4">
        <v>8</v>
      </c>
      <c r="L46" s="5">
        <v>5580246.5700000003</v>
      </c>
      <c r="M46" s="4">
        <v>640</v>
      </c>
      <c r="N46" s="4">
        <v>8</v>
      </c>
      <c r="O46" s="5">
        <v>5207302.9799999995</v>
      </c>
      <c r="P46" s="4">
        <v>639</v>
      </c>
      <c r="Q46" s="4">
        <v>8</v>
      </c>
      <c r="R46" s="5">
        <v>5392940</v>
      </c>
      <c r="S46" s="4">
        <v>640</v>
      </c>
      <c r="T46" s="4">
        <v>8</v>
      </c>
      <c r="U46" s="5">
        <v>4959938.91</v>
      </c>
      <c r="V46" s="4">
        <v>640</v>
      </c>
      <c r="W46" s="4">
        <v>8</v>
      </c>
      <c r="X46" s="5">
        <v>4453629.3599999994</v>
      </c>
      <c r="Y46" s="4">
        <v>640</v>
      </c>
      <c r="Z46" s="4">
        <v>8</v>
      </c>
      <c r="AA46" s="5">
        <v>5218266.7700000005</v>
      </c>
      <c r="AB46" s="4">
        <v>640</v>
      </c>
      <c r="AC46" s="4">
        <v>8</v>
      </c>
      <c r="AD46" s="5">
        <v>5124910.6399999997</v>
      </c>
      <c r="AE46" s="4">
        <v>640</v>
      </c>
      <c r="AF46" s="4">
        <v>8</v>
      </c>
      <c r="AG46" s="5">
        <v>4696574.5300000012</v>
      </c>
      <c r="AH46" s="4">
        <v>640</v>
      </c>
      <c r="AI46" s="4">
        <v>8</v>
      </c>
      <c r="AJ46" s="5">
        <v>5018836.04</v>
      </c>
      <c r="AK46" s="4">
        <v>640</v>
      </c>
      <c r="AL46" s="4">
        <v>8</v>
      </c>
      <c r="AM46" s="26">
        <f t="shared" si="0"/>
        <v>62283768.150000006</v>
      </c>
      <c r="AN46" s="26"/>
      <c r="AO46" s="26"/>
    </row>
    <row r="47" spans="1:41" x14ac:dyDescent="0.25">
      <c r="A47" s="7" t="s">
        <v>73</v>
      </c>
      <c r="B47" s="7" t="s">
        <v>11</v>
      </c>
      <c r="C47" s="5">
        <v>7064703.2300000004</v>
      </c>
      <c r="D47" s="4">
        <v>767</v>
      </c>
      <c r="E47" s="4">
        <v>11</v>
      </c>
      <c r="F47" s="5">
        <v>7157808.1800000006</v>
      </c>
      <c r="G47" s="4">
        <v>767</v>
      </c>
      <c r="H47" s="4">
        <v>11</v>
      </c>
      <c r="I47" s="4">
        <v>7016143.5</v>
      </c>
      <c r="J47" s="4">
        <v>764</v>
      </c>
      <c r="K47" s="4">
        <v>11</v>
      </c>
      <c r="L47" s="5">
        <v>6965026.7400000002</v>
      </c>
      <c r="M47" s="4">
        <v>767</v>
      </c>
      <c r="N47" s="4">
        <v>11</v>
      </c>
      <c r="O47" s="5">
        <v>6406967.0700000003</v>
      </c>
      <c r="P47" s="4">
        <v>767</v>
      </c>
      <c r="Q47" s="4">
        <v>11</v>
      </c>
      <c r="R47" s="5">
        <v>6460747.7800000003</v>
      </c>
      <c r="S47" s="4">
        <v>767</v>
      </c>
      <c r="T47" s="4">
        <v>11</v>
      </c>
      <c r="U47" s="5">
        <v>6286663.2699999996</v>
      </c>
      <c r="V47" s="4">
        <v>767</v>
      </c>
      <c r="W47" s="4">
        <v>11</v>
      </c>
      <c r="X47" s="5">
        <v>5678169.0800000001</v>
      </c>
      <c r="Y47" s="4">
        <v>767</v>
      </c>
      <c r="Z47" s="4">
        <v>11</v>
      </c>
      <c r="AA47" s="5">
        <v>6320541.8899999997</v>
      </c>
      <c r="AB47" s="4">
        <v>767</v>
      </c>
      <c r="AC47" s="4">
        <v>11</v>
      </c>
      <c r="AD47" s="5">
        <v>6226373.4300000006</v>
      </c>
      <c r="AE47" s="4">
        <v>764</v>
      </c>
      <c r="AF47" s="4">
        <v>11</v>
      </c>
      <c r="AG47" s="5">
        <v>6236156.8200000003</v>
      </c>
      <c r="AH47" s="4">
        <v>767</v>
      </c>
      <c r="AI47" s="4">
        <v>11</v>
      </c>
      <c r="AJ47" s="5">
        <v>6483195.9399999995</v>
      </c>
      <c r="AK47" s="4">
        <v>767</v>
      </c>
      <c r="AL47" s="4">
        <v>11</v>
      </c>
      <c r="AM47" s="26">
        <f t="shared" si="0"/>
        <v>78302496.929999992</v>
      </c>
      <c r="AN47" s="26"/>
      <c r="AO47" s="26"/>
    </row>
    <row r="48" spans="1:41" x14ac:dyDescent="0.25">
      <c r="A48" s="7" t="s">
        <v>74</v>
      </c>
      <c r="B48" s="7" t="s">
        <v>11</v>
      </c>
      <c r="C48" s="5">
        <v>10589520.49</v>
      </c>
      <c r="D48" s="4">
        <v>955</v>
      </c>
      <c r="E48" s="4">
        <v>15</v>
      </c>
      <c r="F48" s="5">
        <v>10488663.850000001</v>
      </c>
      <c r="G48" s="4">
        <v>947</v>
      </c>
      <c r="H48" s="4">
        <v>15</v>
      </c>
      <c r="I48" s="4">
        <v>10606490.41</v>
      </c>
      <c r="J48" s="4">
        <v>955</v>
      </c>
      <c r="K48" s="4">
        <v>15</v>
      </c>
      <c r="L48" s="5">
        <v>10898371.35</v>
      </c>
      <c r="M48" s="4">
        <v>955</v>
      </c>
      <c r="N48" s="4">
        <v>15</v>
      </c>
      <c r="O48" s="5">
        <v>10146886.16</v>
      </c>
      <c r="P48" s="4">
        <v>953</v>
      </c>
      <c r="Q48" s="4">
        <v>15</v>
      </c>
      <c r="R48" s="5">
        <v>10472256.750000002</v>
      </c>
      <c r="S48" s="4">
        <v>951</v>
      </c>
      <c r="T48" s="4">
        <v>15</v>
      </c>
      <c r="U48" s="5">
        <v>9812123.6699999999</v>
      </c>
      <c r="V48" s="4">
        <v>953</v>
      </c>
      <c r="W48" s="4">
        <v>15</v>
      </c>
      <c r="X48" s="5">
        <v>9041689.709999999</v>
      </c>
      <c r="Y48" s="4">
        <v>954</v>
      </c>
      <c r="Z48" s="4">
        <v>15</v>
      </c>
      <c r="AA48" s="5">
        <v>10147386.450000001</v>
      </c>
      <c r="AB48" s="4">
        <v>955</v>
      </c>
      <c r="AC48" s="4">
        <v>15</v>
      </c>
      <c r="AD48" s="5">
        <v>9771144.0700000003</v>
      </c>
      <c r="AE48" s="4">
        <v>953</v>
      </c>
      <c r="AF48" s="4">
        <v>15</v>
      </c>
      <c r="AG48" s="5">
        <v>10228287.029999999</v>
      </c>
      <c r="AH48" s="4">
        <v>955</v>
      </c>
      <c r="AI48" s="4">
        <v>15</v>
      </c>
      <c r="AJ48" s="5">
        <v>10298002.579999998</v>
      </c>
      <c r="AK48" s="4">
        <v>955</v>
      </c>
      <c r="AL48" s="4">
        <v>15</v>
      </c>
      <c r="AM48" s="26">
        <f t="shared" si="0"/>
        <v>122500822.52</v>
      </c>
      <c r="AN48" s="26"/>
      <c r="AO48" s="26"/>
    </row>
    <row r="49" spans="1:41" x14ac:dyDescent="0.25">
      <c r="A49" s="7" t="s">
        <v>75</v>
      </c>
      <c r="B49" s="7" t="s">
        <v>11</v>
      </c>
      <c r="C49" s="5">
        <v>2594745.0100000007</v>
      </c>
      <c r="D49" s="4">
        <v>376</v>
      </c>
      <c r="E49" s="4">
        <v>10</v>
      </c>
      <c r="F49" s="5">
        <v>2528447.2400000002</v>
      </c>
      <c r="G49" s="4">
        <v>377</v>
      </c>
      <c r="H49" s="4">
        <v>10</v>
      </c>
      <c r="I49" s="4">
        <v>2370065.4300000002</v>
      </c>
      <c r="J49" s="4">
        <v>377</v>
      </c>
      <c r="K49" s="4">
        <v>10</v>
      </c>
      <c r="L49" s="5">
        <v>2409614.6399999997</v>
      </c>
      <c r="M49" s="4">
        <v>377</v>
      </c>
      <c r="N49" s="4">
        <v>10</v>
      </c>
      <c r="O49" s="5">
        <v>2403369.1799999997</v>
      </c>
      <c r="P49" s="4">
        <v>377</v>
      </c>
      <c r="Q49" s="4">
        <v>10</v>
      </c>
      <c r="R49" s="5">
        <v>2504255.4499999997</v>
      </c>
      <c r="S49" s="4">
        <v>377</v>
      </c>
      <c r="T49" s="4">
        <v>10</v>
      </c>
      <c r="U49" s="5">
        <v>2238029.4900000002</v>
      </c>
      <c r="V49" s="4">
        <v>377</v>
      </c>
      <c r="W49" s="4">
        <v>10</v>
      </c>
      <c r="X49" s="5">
        <v>2194000.2200000002</v>
      </c>
      <c r="Y49" s="4">
        <v>377</v>
      </c>
      <c r="Z49" s="4">
        <v>10</v>
      </c>
      <c r="AA49" s="5">
        <v>2386251.08</v>
      </c>
      <c r="AB49" s="4">
        <v>377</v>
      </c>
      <c r="AC49" s="4">
        <v>10</v>
      </c>
      <c r="AD49" s="5">
        <v>2267955.6800000002</v>
      </c>
      <c r="AE49" s="4">
        <v>377</v>
      </c>
      <c r="AF49" s="4">
        <v>10</v>
      </c>
      <c r="AG49" s="5">
        <v>2194293.0100000002</v>
      </c>
      <c r="AH49" s="4">
        <v>377</v>
      </c>
      <c r="AI49" s="4">
        <v>10</v>
      </c>
      <c r="AJ49" s="5">
        <v>2403609.6599999997</v>
      </c>
      <c r="AK49" s="4">
        <v>377</v>
      </c>
      <c r="AL49" s="4">
        <v>10</v>
      </c>
      <c r="AM49" s="26">
        <f t="shared" si="0"/>
        <v>28494636.089999996</v>
      </c>
      <c r="AN49" s="26"/>
      <c r="AO49" s="26"/>
    </row>
    <row r="50" spans="1:41" x14ac:dyDescent="0.25">
      <c r="A50" s="7" t="s">
        <v>76</v>
      </c>
      <c r="B50" s="7" t="s">
        <v>11</v>
      </c>
      <c r="C50" s="5">
        <v>7806878.2899999991</v>
      </c>
      <c r="D50" s="4">
        <v>904</v>
      </c>
      <c r="E50" s="4">
        <v>16</v>
      </c>
      <c r="F50" s="5">
        <v>7860644.2599999988</v>
      </c>
      <c r="G50" s="4">
        <v>912</v>
      </c>
      <c r="H50" s="4">
        <v>16</v>
      </c>
      <c r="I50" s="4">
        <v>7386385.8900000006</v>
      </c>
      <c r="J50" s="4">
        <v>913</v>
      </c>
      <c r="K50" s="4">
        <v>16</v>
      </c>
      <c r="L50" s="5">
        <v>7544117.3499999987</v>
      </c>
      <c r="M50" s="4">
        <v>913</v>
      </c>
      <c r="N50" s="4">
        <v>16</v>
      </c>
      <c r="O50" s="5">
        <v>7055803.6000000006</v>
      </c>
      <c r="P50" s="4">
        <v>913</v>
      </c>
      <c r="Q50" s="4">
        <v>16</v>
      </c>
      <c r="R50" s="5">
        <v>7414384.0100000007</v>
      </c>
      <c r="S50" s="4">
        <v>913</v>
      </c>
      <c r="T50" s="4">
        <v>16</v>
      </c>
      <c r="U50" s="5">
        <v>6981742.8199999994</v>
      </c>
      <c r="V50" s="4">
        <v>913</v>
      </c>
      <c r="W50" s="4">
        <v>16</v>
      </c>
      <c r="X50" s="5">
        <v>6237533.3500000006</v>
      </c>
      <c r="Y50" s="4">
        <v>913</v>
      </c>
      <c r="Z50" s="4">
        <v>16</v>
      </c>
      <c r="AA50" s="5">
        <v>6838662.3799999999</v>
      </c>
      <c r="AB50" s="4">
        <v>913</v>
      </c>
      <c r="AC50" s="4">
        <v>16</v>
      </c>
      <c r="AD50" s="5">
        <v>6962667.5899999999</v>
      </c>
      <c r="AE50" s="4">
        <v>912</v>
      </c>
      <c r="AF50" s="4">
        <v>16</v>
      </c>
      <c r="AG50" s="5">
        <v>6805778.9399999995</v>
      </c>
      <c r="AH50" s="4">
        <v>917</v>
      </c>
      <c r="AI50" s="4">
        <v>16</v>
      </c>
      <c r="AJ50" s="5">
        <v>7110590.71</v>
      </c>
      <c r="AK50" s="4">
        <v>918</v>
      </c>
      <c r="AL50" s="4">
        <v>16</v>
      </c>
      <c r="AM50" s="26">
        <f t="shared" si="0"/>
        <v>86005189.189999983</v>
      </c>
      <c r="AN50" s="26"/>
      <c r="AO50" s="26"/>
    </row>
    <row r="51" spans="1:41" x14ac:dyDescent="0.25">
      <c r="A51" s="7" t="s">
        <v>77</v>
      </c>
      <c r="B51" s="7" t="s">
        <v>11</v>
      </c>
      <c r="C51" s="5">
        <v>12533012.430000002</v>
      </c>
      <c r="D51" s="4">
        <v>927</v>
      </c>
      <c r="E51" s="4">
        <v>14</v>
      </c>
      <c r="F51" s="5">
        <v>12755736.42</v>
      </c>
      <c r="G51" s="4">
        <v>927</v>
      </c>
      <c r="H51" s="4">
        <v>14</v>
      </c>
      <c r="I51" s="4">
        <v>12047092.899999999</v>
      </c>
      <c r="J51" s="4">
        <v>927</v>
      </c>
      <c r="K51" s="4">
        <v>14</v>
      </c>
      <c r="L51" s="5">
        <v>11758892.220000001</v>
      </c>
      <c r="M51" s="4">
        <v>927</v>
      </c>
      <c r="N51" s="4">
        <v>14</v>
      </c>
      <c r="O51" s="5">
        <v>11211212.870000001</v>
      </c>
      <c r="P51" s="4">
        <v>927</v>
      </c>
      <c r="Q51" s="4">
        <v>14</v>
      </c>
      <c r="R51" s="5">
        <v>12355615.799999997</v>
      </c>
      <c r="S51" s="4">
        <v>928</v>
      </c>
      <c r="T51" s="4">
        <v>14</v>
      </c>
      <c r="U51" s="5">
        <v>11226804.460000001</v>
      </c>
      <c r="V51" s="4">
        <v>928</v>
      </c>
      <c r="W51" s="4">
        <v>14</v>
      </c>
      <c r="X51" s="5">
        <v>9683208.3399999999</v>
      </c>
      <c r="Y51" s="4">
        <v>928</v>
      </c>
      <c r="Z51" s="4">
        <v>14</v>
      </c>
      <c r="AA51" s="5">
        <v>10806887.970000001</v>
      </c>
      <c r="AB51" s="4">
        <v>927</v>
      </c>
      <c r="AC51" s="4">
        <v>14</v>
      </c>
      <c r="AD51" s="5">
        <v>10867401.900000002</v>
      </c>
      <c r="AE51" s="4">
        <v>927</v>
      </c>
      <c r="AF51" s="4">
        <v>14</v>
      </c>
      <c r="AG51" s="5">
        <v>11109100.140000001</v>
      </c>
      <c r="AH51" s="4">
        <v>927</v>
      </c>
      <c r="AI51" s="4">
        <v>14</v>
      </c>
      <c r="AJ51" s="5">
        <v>11042893.24</v>
      </c>
      <c r="AK51" s="4">
        <v>928</v>
      </c>
      <c r="AL51" s="4">
        <v>14</v>
      </c>
      <c r="AM51" s="26">
        <f t="shared" si="0"/>
        <v>137397858.69</v>
      </c>
      <c r="AN51" s="26"/>
      <c r="AO51" s="26"/>
    </row>
    <row r="52" spans="1:41" x14ac:dyDescent="0.25">
      <c r="A52" s="7" t="s">
        <v>78</v>
      </c>
      <c r="B52" s="7" t="s">
        <v>11</v>
      </c>
      <c r="C52" s="5">
        <v>6094272.6699999999</v>
      </c>
      <c r="D52" s="4">
        <v>519</v>
      </c>
      <c r="E52" s="4">
        <v>9</v>
      </c>
      <c r="F52" s="5">
        <v>6208674.1399999997</v>
      </c>
      <c r="G52" s="4">
        <v>518</v>
      </c>
      <c r="H52" s="4">
        <v>9</v>
      </c>
      <c r="I52" s="4">
        <v>6079147.3599999994</v>
      </c>
      <c r="J52" s="4">
        <v>518</v>
      </c>
      <c r="K52" s="4">
        <v>9</v>
      </c>
      <c r="L52" s="5">
        <v>6042054.7000000002</v>
      </c>
      <c r="M52" s="4">
        <v>518</v>
      </c>
      <c r="N52" s="4">
        <v>9</v>
      </c>
      <c r="O52" s="5">
        <v>5686723.6499999994</v>
      </c>
      <c r="P52" s="4">
        <v>518</v>
      </c>
      <c r="Q52" s="4">
        <v>9</v>
      </c>
      <c r="R52" s="5">
        <v>5772651.1100000013</v>
      </c>
      <c r="S52" s="4">
        <v>519</v>
      </c>
      <c r="T52" s="4">
        <v>9</v>
      </c>
      <c r="U52" s="5">
        <v>5474174.9800000004</v>
      </c>
      <c r="V52" s="4">
        <v>519</v>
      </c>
      <c r="W52" s="4">
        <v>9</v>
      </c>
      <c r="X52" s="5">
        <v>5099495.0900000008</v>
      </c>
      <c r="Y52" s="4">
        <v>519</v>
      </c>
      <c r="Z52" s="4">
        <v>9</v>
      </c>
      <c r="AA52" s="5">
        <v>5365980.93</v>
      </c>
      <c r="AB52" s="4">
        <v>519</v>
      </c>
      <c r="AC52" s="4">
        <v>9</v>
      </c>
      <c r="AD52" s="5">
        <v>5414694.8299999991</v>
      </c>
      <c r="AE52" s="4">
        <v>519</v>
      </c>
      <c r="AF52" s="4">
        <v>9</v>
      </c>
      <c r="AG52" s="5">
        <v>5334884.0999999996</v>
      </c>
      <c r="AH52" s="4">
        <v>518</v>
      </c>
      <c r="AI52" s="4">
        <v>9</v>
      </c>
      <c r="AJ52" s="5">
        <v>5095420.8899999997</v>
      </c>
      <c r="AK52" s="4">
        <v>519</v>
      </c>
      <c r="AL52" s="4">
        <v>9</v>
      </c>
      <c r="AM52" s="26">
        <f t="shared" si="0"/>
        <v>67668174.450000003</v>
      </c>
      <c r="AN52" s="26"/>
      <c r="AO52" s="26"/>
    </row>
    <row r="53" spans="1:41" x14ac:dyDescent="0.25">
      <c r="A53" s="7" t="s">
        <v>79</v>
      </c>
      <c r="B53" s="7" t="s">
        <v>11</v>
      </c>
      <c r="C53" s="5">
        <v>14253633.439999998</v>
      </c>
      <c r="D53" s="4">
        <v>913</v>
      </c>
      <c r="E53" s="4">
        <v>13</v>
      </c>
      <c r="F53" s="5">
        <v>14680029.229999999</v>
      </c>
      <c r="G53" s="4">
        <v>913</v>
      </c>
      <c r="H53" s="4">
        <v>13</v>
      </c>
      <c r="I53" s="4">
        <v>13843767.610000001</v>
      </c>
      <c r="J53" s="4">
        <v>912</v>
      </c>
      <c r="K53" s="4">
        <v>13</v>
      </c>
      <c r="L53" s="5">
        <v>14472233.42</v>
      </c>
      <c r="M53" s="4">
        <v>903</v>
      </c>
      <c r="N53" s="4">
        <v>13</v>
      </c>
      <c r="O53" s="5">
        <v>13178011.310000001</v>
      </c>
      <c r="P53" s="4">
        <v>912</v>
      </c>
      <c r="Q53" s="4">
        <v>13</v>
      </c>
      <c r="R53" s="5">
        <v>13496872.850000001</v>
      </c>
      <c r="S53" s="4">
        <v>912</v>
      </c>
      <c r="T53" s="4">
        <v>13</v>
      </c>
      <c r="U53" s="5">
        <v>12700482.18</v>
      </c>
      <c r="V53" s="4">
        <v>913</v>
      </c>
      <c r="W53" s="4">
        <v>13</v>
      </c>
      <c r="X53" s="5">
        <v>11360709.550000001</v>
      </c>
      <c r="Y53" s="4">
        <v>912</v>
      </c>
      <c r="Z53" s="4">
        <v>13</v>
      </c>
      <c r="AA53" s="5">
        <v>12853497.729999997</v>
      </c>
      <c r="AB53" s="4">
        <v>913</v>
      </c>
      <c r="AC53" s="4">
        <v>13</v>
      </c>
      <c r="AD53" s="5">
        <v>12607228.069999998</v>
      </c>
      <c r="AE53" s="4">
        <v>909</v>
      </c>
      <c r="AF53" s="4">
        <v>13</v>
      </c>
      <c r="AG53" s="5">
        <v>12919968.289999999</v>
      </c>
      <c r="AH53" s="4">
        <v>913</v>
      </c>
      <c r="AI53" s="4">
        <v>13</v>
      </c>
      <c r="AJ53" s="5">
        <v>12873929.57</v>
      </c>
      <c r="AK53" s="4">
        <v>913</v>
      </c>
      <c r="AL53" s="4">
        <v>13</v>
      </c>
      <c r="AM53" s="26">
        <f t="shared" si="0"/>
        <v>159240363.24999997</v>
      </c>
      <c r="AN53" s="26"/>
      <c r="AO53" s="26"/>
    </row>
    <row r="54" spans="1:41" x14ac:dyDescent="0.25">
      <c r="A54" s="7" t="s">
        <v>80</v>
      </c>
      <c r="B54" s="7" t="s">
        <v>11</v>
      </c>
      <c r="C54" s="5">
        <v>3100945.7800000003</v>
      </c>
      <c r="D54" s="4">
        <v>345</v>
      </c>
      <c r="E54" s="4">
        <v>5</v>
      </c>
      <c r="F54" s="5">
        <v>3060272.42</v>
      </c>
      <c r="G54" s="4">
        <v>405</v>
      </c>
      <c r="H54" s="4">
        <v>6</v>
      </c>
      <c r="I54" s="4">
        <v>2983807.95</v>
      </c>
      <c r="J54" s="4">
        <v>405</v>
      </c>
      <c r="K54" s="4">
        <v>6</v>
      </c>
      <c r="L54" s="5">
        <v>3083141.5500000003</v>
      </c>
      <c r="M54" s="4">
        <v>405</v>
      </c>
      <c r="N54" s="4">
        <v>6</v>
      </c>
      <c r="O54" s="5">
        <v>2893662.05</v>
      </c>
      <c r="P54" s="4">
        <v>405</v>
      </c>
      <c r="Q54" s="4">
        <v>6</v>
      </c>
      <c r="R54" s="5">
        <v>3047317.82</v>
      </c>
      <c r="S54" s="4">
        <v>405</v>
      </c>
      <c r="T54" s="4">
        <v>6</v>
      </c>
      <c r="U54" s="5">
        <v>2705459.6199999996</v>
      </c>
      <c r="V54" s="4">
        <v>404</v>
      </c>
      <c r="W54" s="4">
        <v>6</v>
      </c>
      <c r="X54" s="5">
        <v>2510953.25</v>
      </c>
      <c r="Y54" s="4">
        <v>405</v>
      </c>
      <c r="Z54" s="4">
        <v>6</v>
      </c>
      <c r="AA54" s="5">
        <v>2996257.1899999995</v>
      </c>
      <c r="AB54" s="4">
        <v>405</v>
      </c>
      <c r="AC54" s="4">
        <v>6</v>
      </c>
      <c r="AD54" s="5">
        <v>2877167.85</v>
      </c>
      <c r="AE54" s="4">
        <v>405</v>
      </c>
      <c r="AF54" s="4">
        <v>6</v>
      </c>
      <c r="AG54" s="5">
        <v>2843407.41</v>
      </c>
      <c r="AH54" s="4">
        <v>405</v>
      </c>
      <c r="AI54" s="4">
        <v>6</v>
      </c>
      <c r="AJ54" s="5">
        <v>2939263.79</v>
      </c>
      <c r="AK54" s="4">
        <v>405</v>
      </c>
      <c r="AL54" s="4">
        <v>6</v>
      </c>
      <c r="AM54" s="26">
        <f t="shared" si="0"/>
        <v>35041656.680000007</v>
      </c>
      <c r="AN54" s="26"/>
      <c r="AO54" s="26"/>
    </row>
    <row r="55" spans="1:41" x14ac:dyDescent="0.25">
      <c r="A55" s="7" t="s">
        <v>81</v>
      </c>
      <c r="B55" s="7" t="s">
        <v>11</v>
      </c>
      <c r="C55" s="5">
        <v>2724125.19</v>
      </c>
      <c r="D55" s="4">
        <v>446</v>
      </c>
      <c r="E55" s="4">
        <v>9</v>
      </c>
      <c r="F55" s="5">
        <v>2626866.9300000002</v>
      </c>
      <c r="G55" s="4">
        <v>446</v>
      </c>
      <c r="H55" s="4">
        <v>9</v>
      </c>
      <c r="I55" s="4">
        <v>2758392.4</v>
      </c>
      <c r="J55" s="4">
        <v>446</v>
      </c>
      <c r="K55" s="4">
        <v>9</v>
      </c>
      <c r="L55" s="5">
        <v>2732177.0700000003</v>
      </c>
      <c r="M55" s="4">
        <v>446</v>
      </c>
      <c r="N55" s="4">
        <v>9</v>
      </c>
      <c r="O55" s="5">
        <v>2535014.35</v>
      </c>
      <c r="P55" s="4">
        <v>447</v>
      </c>
      <c r="Q55" s="4">
        <v>9</v>
      </c>
      <c r="R55" s="5">
        <v>2601232.17</v>
      </c>
      <c r="S55" s="4">
        <v>452</v>
      </c>
      <c r="T55" s="4">
        <v>9</v>
      </c>
      <c r="U55" s="5">
        <v>2521181.37</v>
      </c>
      <c r="V55" s="4">
        <v>452</v>
      </c>
      <c r="W55" s="4">
        <v>9</v>
      </c>
      <c r="X55" s="5">
        <v>2148385.48</v>
      </c>
      <c r="Y55" s="4">
        <v>452</v>
      </c>
      <c r="Z55" s="4">
        <v>9</v>
      </c>
      <c r="AA55" s="5">
        <v>2517237.8400000003</v>
      </c>
      <c r="AB55" s="4">
        <v>452</v>
      </c>
      <c r="AC55" s="4">
        <v>9</v>
      </c>
      <c r="AD55" s="5">
        <v>2400907.92</v>
      </c>
      <c r="AE55" s="4">
        <v>451</v>
      </c>
      <c r="AF55" s="4">
        <v>9</v>
      </c>
      <c r="AG55" s="5">
        <v>2417337.52</v>
      </c>
      <c r="AH55" s="4">
        <v>451</v>
      </c>
      <c r="AI55" s="4">
        <v>9</v>
      </c>
      <c r="AJ55" s="5">
        <v>2308157.3499999996</v>
      </c>
      <c r="AK55" s="4">
        <v>452</v>
      </c>
      <c r="AL55" s="4">
        <v>9</v>
      </c>
      <c r="AM55" s="26">
        <f t="shared" si="0"/>
        <v>30291015.589999996</v>
      </c>
      <c r="AN55" s="26"/>
      <c r="AO55" s="26"/>
    </row>
    <row r="56" spans="1:41" x14ac:dyDescent="0.25">
      <c r="A56" s="7" t="s">
        <v>82</v>
      </c>
      <c r="B56" s="7" t="s">
        <v>11</v>
      </c>
      <c r="C56" s="5">
        <v>12416739.000000002</v>
      </c>
      <c r="D56" s="4">
        <v>833</v>
      </c>
      <c r="E56" s="4">
        <v>14</v>
      </c>
      <c r="F56" s="5">
        <v>12277889.929999998</v>
      </c>
      <c r="G56" s="4">
        <v>833</v>
      </c>
      <c r="H56" s="4">
        <v>14</v>
      </c>
      <c r="I56" s="4">
        <v>12510892.619999999</v>
      </c>
      <c r="J56" s="4">
        <v>831</v>
      </c>
      <c r="K56" s="4">
        <v>14</v>
      </c>
      <c r="L56" s="5">
        <v>11867629.880000003</v>
      </c>
      <c r="M56" s="4">
        <v>831</v>
      </c>
      <c r="N56" s="4">
        <v>14</v>
      </c>
      <c r="O56" s="5">
        <v>11549231.140000001</v>
      </c>
      <c r="P56" s="4">
        <v>833</v>
      </c>
      <c r="Q56" s="4">
        <v>14</v>
      </c>
      <c r="R56" s="5">
        <v>12026748.060000001</v>
      </c>
      <c r="S56" s="4">
        <v>832</v>
      </c>
      <c r="T56" s="4">
        <v>14</v>
      </c>
      <c r="U56" s="5">
        <v>10907974.330000002</v>
      </c>
      <c r="V56" s="4">
        <v>833</v>
      </c>
      <c r="W56" s="4">
        <v>14</v>
      </c>
      <c r="X56" s="5">
        <v>10387196.5</v>
      </c>
      <c r="Y56" s="4">
        <v>833</v>
      </c>
      <c r="Z56" s="4">
        <v>14</v>
      </c>
      <c r="AA56" s="5">
        <v>11280403.74</v>
      </c>
      <c r="AB56" s="4">
        <v>832</v>
      </c>
      <c r="AC56" s="4">
        <v>14</v>
      </c>
      <c r="AD56" s="5">
        <v>10999173.120000001</v>
      </c>
      <c r="AE56" s="4">
        <v>833</v>
      </c>
      <c r="AF56" s="4">
        <v>14</v>
      </c>
      <c r="AG56" s="5">
        <v>11509781.569999998</v>
      </c>
      <c r="AH56" s="4">
        <v>833</v>
      </c>
      <c r="AI56" s="4">
        <v>14</v>
      </c>
      <c r="AJ56" s="5">
        <v>11297191.92</v>
      </c>
      <c r="AK56" s="4">
        <v>833</v>
      </c>
      <c r="AL56" s="4">
        <v>14</v>
      </c>
      <c r="AM56" s="26">
        <f t="shared" si="0"/>
        <v>139030851.80999997</v>
      </c>
      <c r="AN56" s="26"/>
      <c r="AO56" s="26"/>
    </row>
    <row r="57" spans="1:41" x14ac:dyDescent="0.25">
      <c r="A57" s="7" t="s">
        <v>83</v>
      </c>
      <c r="B57" s="7" t="s">
        <v>11</v>
      </c>
      <c r="C57" s="5">
        <v>15548709.18</v>
      </c>
      <c r="D57" s="4">
        <v>953</v>
      </c>
      <c r="E57" s="4">
        <v>15</v>
      </c>
      <c r="F57" s="5">
        <v>15384456.27</v>
      </c>
      <c r="G57" s="4">
        <v>953</v>
      </c>
      <c r="H57" s="4">
        <v>15</v>
      </c>
      <c r="I57" s="4">
        <v>15271484.950000001</v>
      </c>
      <c r="J57" s="4">
        <v>947</v>
      </c>
      <c r="K57" s="4">
        <v>15</v>
      </c>
      <c r="L57" s="5">
        <v>14977723.52</v>
      </c>
      <c r="M57" s="4">
        <v>953</v>
      </c>
      <c r="N57" s="4">
        <v>15</v>
      </c>
      <c r="O57" s="5">
        <v>14144398.76</v>
      </c>
      <c r="P57" s="4">
        <v>949</v>
      </c>
      <c r="Q57" s="4">
        <v>15</v>
      </c>
      <c r="R57" s="5">
        <v>14739011.07</v>
      </c>
      <c r="S57" s="4">
        <v>953</v>
      </c>
      <c r="T57" s="4">
        <v>15</v>
      </c>
      <c r="U57" s="5">
        <v>13797915.879999999</v>
      </c>
      <c r="V57" s="4">
        <v>953</v>
      </c>
      <c r="W57" s="4">
        <v>15</v>
      </c>
      <c r="X57" s="5">
        <v>12800462.829999998</v>
      </c>
      <c r="Y57" s="4">
        <v>953</v>
      </c>
      <c r="Z57" s="4">
        <v>15</v>
      </c>
      <c r="AA57" s="5">
        <v>14064861.539999999</v>
      </c>
      <c r="AB57" s="4">
        <v>952</v>
      </c>
      <c r="AC57" s="4">
        <v>15</v>
      </c>
      <c r="AD57" s="5">
        <v>13751089.250000002</v>
      </c>
      <c r="AE57" s="4">
        <v>952</v>
      </c>
      <c r="AF57" s="4">
        <v>15</v>
      </c>
      <c r="AG57" s="5">
        <v>14242164.609999999</v>
      </c>
      <c r="AH57" s="4">
        <v>953</v>
      </c>
      <c r="AI57" s="4">
        <v>15</v>
      </c>
      <c r="AJ57" s="5">
        <v>14173615.709999999</v>
      </c>
      <c r="AK57" s="4">
        <v>953</v>
      </c>
      <c r="AL57" s="4">
        <v>15</v>
      </c>
      <c r="AM57" s="26">
        <f t="shared" si="0"/>
        <v>172895893.57000002</v>
      </c>
      <c r="AN57" s="26"/>
      <c r="AO57" s="26"/>
    </row>
    <row r="58" spans="1:41" x14ac:dyDescent="0.25">
      <c r="A58" s="7" t="s">
        <v>84</v>
      </c>
      <c r="B58" s="7" t="s">
        <v>11</v>
      </c>
      <c r="C58" s="5">
        <v>7964952.8399999999</v>
      </c>
      <c r="D58" s="4">
        <v>523</v>
      </c>
      <c r="E58" s="4">
        <v>7</v>
      </c>
      <c r="F58" s="5">
        <v>8044255.9100000001</v>
      </c>
      <c r="G58" s="4">
        <v>523</v>
      </c>
      <c r="H58" s="4">
        <v>7</v>
      </c>
      <c r="I58" s="4">
        <v>7544485.3800000008</v>
      </c>
      <c r="J58" s="4">
        <v>523</v>
      </c>
      <c r="K58" s="4">
        <v>7</v>
      </c>
      <c r="L58" s="5">
        <v>7550365.7599999998</v>
      </c>
      <c r="M58" s="4">
        <v>523</v>
      </c>
      <c r="N58" s="4">
        <v>7</v>
      </c>
      <c r="O58" s="5">
        <v>7258146.1800000006</v>
      </c>
      <c r="P58" s="4">
        <v>518</v>
      </c>
      <c r="Q58" s="4">
        <v>7</v>
      </c>
      <c r="R58" s="5">
        <v>7309863.0899999999</v>
      </c>
      <c r="S58" s="4">
        <v>523</v>
      </c>
      <c r="T58" s="4">
        <v>7</v>
      </c>
      <c r="U58" s="5">
        <v>6767823.2599999998</v>
      </c>
      <c r="V58" s="4">
        <v>522</v>
      </c>
      <c r="W58" s="4">
        <v>7</v>
      </c>
      <c r="X58" s="5">
        <v>6348999.1600000001</v>
      </c>
      <c r="Y58" s="4">
        <v>523</v>
      </c>
      <c r="Z58" s="4">
        <v>7</v>
      </c>
      <c r="AA58" s="5">
        <v>7068819.9299999988</v>
      </c>
      <c r="AB58" s="4">
        <v>523</v>
      </c>
      <c r="AC58" s="4">
        <v>7</v>
      </c>
      <c r="AD58" s="5">
        <v>6834533.6999999993</v>
      </c>
      <c r="AE58" s="4">
        <v>523</v>
      </c>
      <c r="AF58" s="4">
        <v>7</v>
      </c>
      <c r="AG58" s="5">
        <v>7159940.3499999996</v>
      </c>
      <c r="AH58" s="4">
        <v>523</v>
      </c>
      <c r="AI58" s="4">
        <v>7</v>
      </c>
      <c r="AJ58" s="5">
        <v>6890512.3600000003</v>
      </c>
      <c r="AK58" s="4">
        <v>523</v>
      </c>
      <c r="AL58" s="4">
        <v>7</v>
      </c>
      <c r="AM58" s="26">
        <f t="shared" si="0"/>
        <v>86742697.919999987</v>
      </c>
      <c r="AN58" s="26"/>
      <c r="AO58" s="26"/>
    </row>
    <row r="59" spans="1:41" x14ac:dyDescent="0.25">
      <c r="A59" s="7" t="s">
        <v>85</v>
      </c>
      <c r="B59" s="7" t="s">
        <v>11</v>
      </c>
      <c r="C59" s="5">
        <v>4281470.8100000005</v>
      </c>
      <c r="D59" s="4">
        <v>535</v>
      </c>
      <c r="E59" s="4">
        <v>9</v>
      </c>
      <c r="F59" s="5">
        <v>4362142.63</v>
      </c>
      <c r="G59" s="4">
        <v>535</v>
      </c>
      <c r="H59" s="4">
        <v>9</v>
      </c>
      <c r="I59" s="4">
        <v>4232971.7700000005</v>
      </c>
      <c r="J59" s="4">
        <v>534</v>
      </c>
      <c r="K59" s="4">
        <v>9</v>
      </c>
      <c r="L59" s="5">
        <v>4195135.93</v>
      </c>
      <c r="M59" s="4">
        <v>531</v>
      </c>
      <c r="N59" s="4">
        <v>9</v>
      </c>
      <c r="O59" s="5">
        <v>4004906.91</v>
      </c>
      <c r="P59" s="4">
        <v>533</v>
      </c>
      <c r="Q59" s="4">
        <v>9</v>
      </c>
      <c r="R59" s="5">
        <v>3966203.64</v>
      </c>
      <c r="S59" s="4">
        <v>535</v>
      </c>
      <c r="T59" s="4">
        <v>9</v>
      </c>
      <c r="U59" s="5">
        <v>3788019.56</v>
      </c>
      <c r="V59" s="4">
        <v>535</v>
      </c>
      <c r="W59" s="4">
        <v>9</v>
      </c>
      <c r="X59" s="5">
        <v>3639014.3499999996</v>
      </c>
      <c r="Y59" s="4">
        <v>535</v>
      </c>
      <c r="Z59" s="4">
        <v>9</v>
      </c>
      <c r="AA59" s="5">
        <v>4034582.18</v>
      </c>
      <c r="AB59" s="4">
        <v>535</v>
      </c>
      <c r="AC59" s="4">
        <v>9</v>
      </c>
      <c r="AD59" s="5">
        <v>3693675.0000000005</v>
      </c>
      <c r="AE59" s="4">
        <v>535</v>
      </c>
      <c r="AF59" s="4">
        <v>9</v>
      </c>
      <c r="AG59" s="5">
        <v>3935999.78</v>
      </c>
      <c r="AH59" s="4">
        <v>534</v>
      </c>
      <c r="AI59" s="4">
        <v>9</v>
      </c>
      <c r="AJ59" s="5">
        <v>3816266.41</v>
      </c>
      <c r="AK59" s="4">
        <v>535</v>
      </c>
      <c r="AL59" s="4">
        <v>9</v>
      </c>
      <c r="AM59" s="26">
        <f>+C59+F59+I59+L59+O59+R59+U59+X59+AA59+AD59+AG59+AJ59</f>
        <v>47950388.969999999</v>
      </c>
      <c r="AN59" s="26"/>
      <c r="AO59" s="26"/>
    </row>
    <row r="60" spans="1:41" x14ac:dyDescent="0.25">
      <c r="A60" s="7" t="s">
        <v>86</v>
      </c>
      <c r="B60" s="7" t="s">
        <v>11</v>
      </c>
      <c r="C60" s="5">
        <v>11759592.140000001</v>
      </c>
      <c r="D60" s="4">
        <v>903</v>
      </c>
      <c r="E60" s="4">
        <v>13</v>
      </c>
      <c r="F60" s="5">
        <v>11509695.860000001</v>
      </c>
      <c r="G60" s="4">
        <v>903</v>
      </c>
      <c r="H60" s="4">
        <v>13</v>
      </c>
      <c r="I60" s="4">
        <v>11125910.869999997</v>
      </c>
      <c r="J60" s="4">
        <v>903</v>
      </c>
      <c r="K60" s="4">
        <v>13</v>
      </c>
      <c r="L60" s="5">
        <v>10883852.049999999</v>
      </c>
      <c r="M60" s="4">
        <v>894</v>
      </c>
      <c r="N60" s="4">
        <v>13</v>
      </c>
      <c r="O60" s="5">
        <v>10155406.610000001</v>
      </c>
      <c r="P60" s="4">
        <v>903</v>
      </c>
      <c r="Q60" s="4">
        <v>13</v>
      </c>
      <c r="R60" s="5">
        <v>10689076.66</v>
      </c>
      <c r="S60" s="4">
        <v>903</v>
      </c>
      <c r="T60" s="4">
        <v>13</v>
      </c>
      <c r="U60" s="5">
        <v>9725854.1799999997</v>
      </c>
      <c r="V60" s="4">
        <v>900</v>
      </c>
      <c r="W60" s="4">
        <v>13</v>
      </c>
      <c r="X60" s="5">
        <v>9411141.25</v>
      </c>
      <c r="Y60" s="4">
        <v>903</v>
      </c>
      <c r="Z60" s="4">
        <v>13</v>
      </c>
      <c r="AA60" s="5">
        <v>10164112.34</v>
      </c>
      <c r="AB60" s="4">
        <v>903</v>
      </c>
      <c r="AC60" s="4">
        <v>13</v>
      </c>
      <c r="AD60" s="5">
        <v>9720855.1999999993</v>
      </c>
      <c r="AE60" s="4">
        <v>902</v>
      </c>
      <c r="AF60" s="4">
        <v>13</v>
      </c>
      <c r="AG60" s="5">
        <v>9756861.1699999999</v>
      </c>
      <c r="AH60" s="4">
        <v>903</v>
      </c>
      <c r="AI60" s="4">
        <v>13</v>
      </c>
      <c r="AJ60" s="5">
        <v>10001273.73</v>
      </c>
      <c r="AK60" s="4">
        <v>903</v>
      </c>
      <c r="AL60" s="4">
        <v>13</v>
      </c>
      <c r="AM60" s="26">
        <f t="shared" si="0"/>
        <v>124903632.06000002</v>
      </c>
      <c r="AN60" s="26"/>
      <c r="AO60" s="26"/>
    </row>
    <row r="61" spans="1:41" x14ac:dyDescent="0.25">
      <c r="A61" s="7" t="s">
        <v>87</v>
      </c>
      <c r="B61" s="7" t="s">
        <v>11</v>
      </c>
      <c r="C61" s="5">
        <v>7846076.4700000007</v>
      </c>
      <c r="D61" s="4">
        <v>820</v>
      </c>
      <c r="E61" s="4">
        <v>17</v>
      </c>
      <c r="F61" s="5">
        <v>7852334.7199999997</v>
      </c>
      <c r="G61" s="4">
        <v>820</v>
      </c>
      <c r="H61" s="4">
        <v>17</v>
      </c>
      <c r="I61" s="4">
        <v>7686418.8699999992</v>
      </c>
      <c r="J61" s="4">
        <v>820</v>
      </c>
      <c r="K61" s="4">
        <v>17</v>
      </c>
      <c r="L61" s="5">
        <v>7974946.0199999996</v>
      </c>
      <c r="M61" s="4">
        <v>817</v>
      </c>
      <c r="N61" s="4">
        <v>17</v>
      </c>
      <c r="O61" s="5">
        <v>7409347.2500000009</v>
      </c>
      <c r="P61" s="4">
        <v>816</v>
      </c>
      <c r="Q61" s="4">
        <v>17</v>
      </c>
      <c r="R61" s="5">
        <v>7954415.5199999996</v>
      </c>
      <c r="S61" s="4">
        <v>814</v>
      </c>
      <c r="T61" s="4">
        <v>17</v>
      </c>
      <c r="U61" s="5">
        <v>8628446.5000000019</v>
      </c>
      <c r="V61" s="4">
        <v>820</v>
      </c>
      <c r="W61" s="4">
        <v>17</v>
      </c>
      <c r="X61" s="5">
        <v>6913020.71</v>
      </c>
      <c r="Y61" s="4">
        <v>820</v>
      </c>
      <c r="Z61" s="4">
        <v>17</v>
      </c>
      <c r="AA61" s="5">
        <v>7330588.4199999999</v>
      </c>
      <c r="AB61" s="4">
        <v>817</v>
      </c>
      <c r="AC61" s="4">
        <v>17</v>
      </c>
      <c r="AD61" s="5">
        <v>7240690.6200000001</v>
      </c>
      <c r="AE61" s="4">
        <v>820</v>
      </c>
      <c r="AF61" s="4">
        <v>17</v>
      </c>
      <c r="AG61" s="5">
        <v>6636519.5699999984</v>
      </c>
      <c r="AH61" s="4">
        <v>820</v>
      </c>
      <c r="AI61" s="4">
        <v>17</v>
      </c>
      <c r="AJ61" s="5">
        <v>6871263.5899999999</v>
      </c>
      <c r="AK61" s="4">
        <v>825</v>
      </c>
      <c r="AL61" s="4">
        <v>17</v>
      </c>
      <c r="AM61" s="26">
        <f t="shared" si="0"/>
        <v>90344068.260000005</v>
      </c>
      <c r="AN61" s="26"/>
      <c r="AO61" s="26"/>
    </row>
    <row r="62" spans="1:41" x14ac:dyDescent="0.25">
      <c r="A62" s="7" t="s">
        <v>88</v>
      </c>
      <c r="B62" s="7" t="s">
        <v>11</v>
      </c>
      <c r="C62" s="5">
        <v>2835016.31</v>
      </c>
      <c r="D62" s="4">
        <v>288</v>
      </c>
      <c r="E62" s="4">
        <v>7</v>
      </c>
      <c r="F62" s="5">
        <v>2801489.67</v>
      </c>
      <c r="G62" s="4">
        <v>288</v>
      </c>
      <c r="H62" s="4">
        <v>7</v>
      </c>
      <c r="I62" s="4">
        <v>2592461.6799999997</v>
      </c>
      <c r="J62" s="4">
        <v>288</v>
      </c>
      <c r="K62" s="4">
        <v>7</v>
      </c>
      <c r="L62" s="5">
        <v>2727119.7</v>
      </c>
      <c r="M62" s="4">
        <v>288</v>
      </c>
      <c r="N62" s="4">
        <v>7</v>
      </c>
      <c r="O62" s="5">
        <v>2621729.2000000002</v>
      </c>
      <c r="P62" s="4">
        <v>288</v>
      </c>
      <c r="Q62" s="4">
        <v>7</v>
      </c>
      <c r="R62" s="5">
        <v>2653087.4499999997</v>
      </c>
      <c r="S62" s="4">
        <v>288</v>
      </c>
      <c r="T62" s="4">
        <v>7</v>
      </c>
      <c r="U62" s="5">
        <v>2314753.5</v>
      </c>
      <c r="V62" s="4">
        <v>288</v>
      </c>
      <c r="W62" s="4">
        <v>7</v>
      </c>
      <c r="X62" s="5">
        <v>2256026.9700000002</v>
      </c>
      <c r="Y62" s="4">
        <v>288</v>
      </c>
      <c r="Z62" s="4">
        <v>7</v>
      </c>
      <c r="AA62" s="5">
        <v>2448130.81</v>
      </c>
      <c r="AB62" s="4">
        <v>288</v>
      </c>
      <c r="AC62" s="4">
        <v>7</v>
      </c>
      <c r="AD62" s="5">
        <v>2320023.73</v>
      </c>
      <c r="AE62" s="4">
        <v>288</v>
      </c>
      <c r="AF62" s="4">
        <v>7</v>
      </c>
      <c r="AG62" s="5">
        <v>2432889.46</v>
      </c>
      <c r="AH62" s="4">
        <v>288</v>
      </c>
      <c r="AI62" s="4">
        <v>7</v>
      </c>
      <c r="AJ62" s="5">
        <v>2408423.8899999997</v>
      </c>
      <c r="AK62" s="4">
        <v>288</v>
      </c>
      <c r="AL62" s="4">
        <v>7</v>
      </c>
      <c r="AM62" s="26">
        <f t="shared" si="0"/>
        <v>30411152.369999997</v>
      </c>
      <c r="AN62" s="26"/>
      <c r="AO62" s="26"/>
    </row>
    <row r="63" spans="1:41" x14ac:dyDescent="0.25">
      <c r="A63" s="7" t="s">
        <v>89</v>
      </c>
      <c r="B63" s="7" t="s">
        <v>11</v>
      </c>
      <c r="C63" s="5">
        <v>6325842.0500000007</v>
      </c>
      <c r="D63" s="4">
        <v>470</v>
      </c>
      <c r="E63" s="4">
        <v>9</v>
      </c>
      <c r="F63" s="5">
        <v>6141823.629999999</v>
      </c>
      <c r="G63" s="4">
        <v>471</v>
      </c>
      <c r="H63" s="4">
        <v>9</v>
      </c>
      <c r="I63" s="4">
        <v>5920357.6400000006</v>
      </c>
      <c r="J63" s="4">
        <v>471</v>
      </c>
      <c r="K63" s="4">
        <v>9</v>
      </c>
      <c r="L63" s="5">
        <v>5720584.0300000003</v>
      </c>
      <c r="M63" s="4">
        <v>471</v>
      </c>
      <c r="N63" s="4">
        <v>9</v>
      </c>
      <c r="O63" s="5">
        <v>5660087.1500000004</v>
      </c>
      <c r="P63" s="4">
        <v>471</v>
      </c>
      <c r="Q63" s="4">
        <v>9</v>
      </c>
      <c r="R63" s="5">
        <v>5634743.3400000008</v>
      </c>
      <c r="S63" s="4">
        <v>471</v>
      </c>
      <c r="T63" s="4">
        <v>9</v>
      </c>
      <c r="U63" s="5">
        <v>5342427.0000000009</v>
      </c>
      <c r="V63" s="4">
        <v>470</v>
      </c>
      <c r="W63" s="4">
        <v>9</v>
      </c>
      <c r="X63" s="5">
        <v>4927561.1100000003</v>
      </c>
      <c r="Y63" s="4">
        <v>471</v>
      </c>
      <c r="Z63" s="4">
        <v>9</v>
      </c>
      <c r="AA63" s="5">
        <v>5248910.43</v>
      </c>
      <c r="AB63" s="4">
        <v>471</v>
      </c>
      <c r="AC63" s="4">
        <v>9</v>
      </c>
      <c r="AD63" s="5">
        <v>5007896.75</v>
      </c>
      <c r="AE63" s="4">
        <v>471</v>
      </c>
      <c r="AF63" s="4">
        <v>9</v>
      </c>
      <c r="AG63" s="5">
        <v>5089143.1899999995</v>
      </c>
      <c r="AH63" s="4">
        <v>470</v>
      </c>
      <c r="AI63" s="4">
        <v>9</v>
      </c>
      <c r="AJ63" s="5">
        <v>5100120.2200000007</v>
      </c>
      <c r="AK63" s="4">
        <v>468</v>
      </c>
      <c r="AL63" s="4">
        <v>9</v>
      </c>
      <c r="AM63" s="26">
        <f>+C63+F63+I63+L63+O63+R63+U63+X63+AA63+AD63+AG63+AJ63</f>
        <v>66119496.539999999</v>
      </c>
      <c r="AN63" s="26"/>
      <c r="AO63" s="26"/>
    </row>
    <row r="64" spans="1:41" x14ac:dyDescent="0.25">
      <c r="A64" s="7" t="s">
        <v>90</v>
      </c>
      <c r="B64" s="7" t="s">
        <v>11</v>
      </c>
      <c r="C64" s="5">
        <v>1809405.16</v>
      </c>
      <c r="D64" s="4">
        <v>244</v>
      </c>
      <c r="E64" s="4">
        <v>5</v>
      </c>
      <c r="F64" s="5">
        <v>1846774.7000000002</v>
      </c>
      <c r="G64" s="4">
        <v>244</v>
      </c>
      <c r="H64" s="4">
        <v>5</v>
      </c>
      <c r="I64" s="4">
        <v>1699808.51</v>
      </c>
      <c r="J64" s="4">
        <v>244</v>
      </c>
      <c r="K64" s="4">
        <v>5</v>
      </c>
      <c r="L64" s="5">
        <v>1829793.9099999997</v>
      </c>
      <c r="M64" s="4">
        <v>244</v>
      </c>
      <c r="N64" s="4">
        <v>5</v>
      </c>
      <c r="O64" s="5">
        <v>1672480.3900000001</v>
      </c>
      <c r="P64" s="4">
        <v>244</v>
      </c>
      <c r="Q64" s="4">
        <v>5</v>
      </c>
      <c r="R64" s="5">
        <v>1910260.99</v>
      </c>
      <c r="S64" s="4">
        <v>244</v>
      </c>
      <c r="T64" s="4">
        <v>5</v>
      </c>
      <c r="U64" s="5">
        <v>1602878.0299999998</v>
      </c>
      <c r="V64" s="4">
        <v>244</v>
      </c>
      <c r="W64" s="4">
        <v>5</v>
      </c>
      <c r="X64" s="5">
        <v>1521202.3</v>
      </c>
      <c r="Y64" s="4">
        <v>244</v>
      </c>
      <c r="Z64" s="4">
        <v>5</v>
      </c>
      <c r="AA64" s="5">
        <v>1647904.69</v>
      </c>
      <c r="AB64" s="4">
        <v>244</v>
      </c>
      <c r="AC64" s="4">
        <v>5</v>
      </c>
      <c r="AD64" s="5">
        <v>1643566.28</v>
      </c>
      <c r="AE64" s="4">
        <v>223</v>
      </c>
      <c r="AF64" s="4">
        <v>5</v>
      </c>
      <c r="AG64" s="5">
        <v>1666508.8199999998</v>
      </c>
      <c r="AH64" s="4">
        <v>199</v>
      </c>
      <c r="AI64" s="4">
        <v>5</v>
      </c>
      <c r="AJ64" s="5">
        <v>1476533.73</v>
      </c>
      <c r="AK64" s="4">
        <v>199</v>
      </c>
      <c r="AL64" s="4">
        <v>5</v>
      </c>
      <c r="AM64" s="26">
        <f t="shared" si="0"/>
        <v>20327117.510000002</v>
      </c>
      <c r="AN64" s="26"/>
      <c r="AO64" s="26"/>
    </row>
    <row r="65" spans="1:41" x14ac:dyDescent="0.25">
      <c r="A65" s="7" t="s">
        <v>91</v>
      </c>
      <c r="B65" s="7" t="s">
        <v>11</v>
      </c>
      <c r="C65" s="5">
        <v>6204301.5199999996</v>
      </c>
      <c r="D65" s="4">
        <v>740</v>
      </c>
      <c r="E65" s="4">
        <v>10</v>
      </c>
      <c r="F65" s="5">
        <v>6169775.1400000006</v>
      </c>
      <c r="G65" s="4">
        <v>691</v>
      </c>
      <c r="H65" s="4">
        <v>10</v>
      </c>
      <c r="I65" s="4">
        <v>6303617.1100000003</v>
      </c>
      <c r="J65" s="4">
        <v>651</v>
      </c>
      <c r="K65" s="4">
        <v>9</v>
      </c>
      <c r="L65" s="5">
        <v>6330536.0500000007</v>
      </c>
      <c r="M65" s="4">
        <v>650</v>
      </c>
      <c r="N65" s="4">
        <v>9</v>
      </c>
      <c r="O65" s="5">
        <v>5901384.2200000007</v>
      </c>
      <c r="P65" s="4">
        <v>652</v>
      </c>
      <c r="Q65" s="4">
        <v>9</v>
      </c>
      <c r="R65" s="5">
        <v>6067489.4699999988</v>
      </c>
      <c r="S65" s="4">
        <v>652</v>
      </c>
      <c r="T65" s="4">
        <v>9</v>
      </c>
      <c r="U65" s="5">
        <v>5798356.1900000004</v>
      </c>
      <c r="V65" s="4">
        <v>652</v>
      </c>
      <c r="W65" s="4">
        <v>9</v>
      </c>
      <c r="X65" s="5">
        <v>5069378</v>
      </c>
      <c r="Y65" s="4">
        <v>652</v>
      </c>
      <c r="Z65" s="4">
        <v>9</v>
      </c>
      <c r="AA65" s="5">
        <v>5808583.2899999991</v>
      </c>
      <c r="AB65" s="4">
        <v>652</v>
      </c>
      <c r="AC65" s="4">
        <v>9</v>
      </c>
      <c r="AD65" s="5">
        <v>5670147.9799999995</v>
      </c>
      <c r="AE65" s="4">
        <v>651</v>
      </c>
      <c r="AF65" s="4">
        <v>9</v>
      </c>
      <c r="AG65" s="5">
        <v>5688571.5499999998</v>
      </c>
      <c r="AH65" s="4">
        <v>652</v>
      </c>
      <c r="AI65" s="4">
        <v>9</v>
      </c>
      <c r="AJ65" s="5">
        <v>5487135.6100000003</v>
      </c>
      <c r="AK65" s="4">
        <v>652</v>
      </c>
      <c r="AL65" s="4">
        <v>9</v>
      </c>
      <c r="AM65" s="26">
        <f t="shared" si="0"/>
        <v>70499276.129999995</v>
      </c>
      <c r="AN65" s="26"/>
      <c r="AO65" s="26"/>
    </row>
    <row r="66" spans="1:41" x14ac:dyDescent="0.25">
      <c r="A66" s="7" t="s">
        <v>92</v>
      </c>
      <c r="B66" s="7" t="s">
        <v>11</v>
      </c>
      <c r="C66" s="5">
        <v>1234108.69</v>
      </c>
      <c r="D66" s="4">
        <v>208</v>
      </c>
      <c r="E66" s="4">
        <v>5</v>
      </c>
      <c r="F66" s="5">
        <v>1307081.0099999998</v>
      </c>
      <c r="G66" s="4">
        <v>208</v>
      </c>
      <c r="H66" s="4">
        <v>5</v>
      </c>
      <c r="I66" s="4">
        <v>1231020.3799999999</v>
      </c>
      <c r="J66" s="4">
        <v>208</v>
      </c>
      <c r="K66" s="4">
        <v>5</v>
      </c>
      <c r="L66" s="5">
        <v>1188687.95</v>
      </c>
      <c r="M66" s="4">
        <v>208</v>
      </c>
      <c r="N66" s="4">
        <v>5</v>
      </c>
      <c r="O66" s="5">
        <v>1144454.32</v>
      </c>
      <c r="P66" s="4">
        <v>208</v>
      </c>
      <c r="Q66" s="4">
        <v>5</v>
      </c>
      <c r="R66" s="5">
        <v>1271274.3399999999</v>
      </c>
      <c r="S66" s="4">
        <v>208</v>
      </c>
      <c r="T66" s="4">
        <v>5</v>
      </c>
      <c r="U66" s="5">
        <v>1103781.0900000001</v>
      </c>
      <c r="V66" s="4">
        <v>208</v>
      </c>
      <c r="W66" s="4">
        <v>5</v>
      </c>
      <c r="X66" s="5">
        <v>981965.6</v>
      </c>
      <c r="Y66" s="4">
        <v>208</v>
      </c>
      <c r="Z66" s="4">
        <v>5</v>
      </c>
      <c r="AA66" s="5">
        <v>1218026.48</v>
      </c>
      <c r="AB66" s="4">
        <v>208</v>
      </c>
      <c r="AC66" s="4">
        <v>5</v>
      </c>
      <c r="AD66" s="5">
        <v>1069668.92</v>
      </c>
      <c r="AE66" s="4">
        <v>208</v>
      </c>
      <c r="AF66" s="4">
        <v>5</v>
      </c>
      <c r="AG66" s="5">
        <v>1085338.81</v>
      </c>
      <c r="AH66" s="4">
        <v>208</v>
      </c>
      <c r="AI66" s="4">
        <v>5</v>
      </c>
      <c r="AJ66" s="5">
        <v>1050945.56</v>
      </c>
      <c r="AK66" s="4">
        <v>204</v>
      </c>
      <c r="AL66" s="4">
        <v>5</v>
      </c>
      <c r="AM66" s="26">
        <f t="shared" si="0"/>
        <v>13886353.15</v>
      </c>
      <c r="AN66" s="26"/>
      <c r="AO66" s="26"/>
    </row>
    <row r="67" spans="1:41" x14ac:dyDescent="0.25">
      <c r="A67" s="7" t="s">
        <v>93</v>
      </c>
      <c r="B67" s="7" t="s">
        <v>11</v>
      </c>
      <c r="C67" s="5">
        <v>7509812.2800000012</v>
      </c>
      <c r="D67" s="4">
        <v>746</v>
      </c>
      <c r="E67" s="4">
        <v>11</v>
      </c>
      <c r="F67" s="5">
        <v>7608492.1699999999</v>
      </c>
      <c r="G67" s="4">
        <v>746</v>
      </c>
      <c r="H67" s="4">
        <v>11</v>
      </c>
      <c r="I67" s="4">
        <v>7522667.1200000001</v>
      </c>
      <c r="J67" s="4">
        <v>745</v>
      </c>
      <c r="K67" s="4">
        <v>11</v>
      </c>
      <c r="L67" s="5">
        <v>7732597.5999999996</v>
      </c>
      <c r="M67" s="4">
        <v>746</v>
      </c>
      <c r="N67" s="4">
        <v>11</v>
      </c>
      <c r="O67" s="5">
        <v>6899032.0700000012</v>
      </c>
      <c r="P67" s="4">
        <v>743</v>
      </c>
      <c r="Q67" s="4">
        <v>11</v>
      </c>
      <c r="R67" s="5">
        <v>7593890.209999999</v>
      </c>
      <c r="S67" s="4">
        <v>745</v>
      </c>
      <c r="T67" s="4">
        <v>11</v>
      </c>
      <c r="U67" s="5">
        <v>6672199.1100000003</v>
      </c>
      <c r="V67" s="4">
        <v>746</v>
      </c>
      <c r="W67" s="4">
        <v>11</v>
      </c>
      <c r="X67" s="5">
        <v>6447788.6599999992</v>
      </c>
      <c r="Y67" s="4">
        <v>746</v>
      </c>
      <c r="Z67" s="4">
        <v>11</v>
      </c>
      <c r="AA67" s="5">
        <v>6768652.8300000001</v>
      </c>
      <c r="AB67" s="4">
        <v>746</v>
      </c>
      <c r="AC67" s="4">
        <v>11</v>
      </c>
      <c r="AD67" s="5">
        <v>6702766.7800000003</v>
      </c>
      <c r="AE67" s="4">
        <v>745</v>
      </c>
      <c r="AF67" s="4">
        <v>11</v>
      </c>
      <c r="AG67" s="5">
        <v>7017533.080000001</v>
      </c>
      <c r="AH67" s="4">
        <v>746</v>
      </c>
      <c r="AI67" s="4">
        <v>11</v>
      </c>
      <c r="AJ67" s="5">
        <v>6722193.8599999994</v>
      </c>
      <c r="AK67" s="4">
        <v>746</v>
      </c>
      <c r="AL67" s="4">
        <v>11</v>
      </c>
      <c r="AM67" s="26">
        <f t="shared" si="0"/>
        <v>85197625.769999996</v>
      </c>
      <c r="AN67" s="26"/>
      <c r="AO67" s="26"/>
    </row>
    <row r="68" spans="1:41" x14ac:dyDescent="0.25">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5">
      <c r="A69" s="7"/>
      <c r="B69" s="7"/>
      <c r="C69" s="12"/>
      <c r="D69" s="12"/>
      <c r="E69" s="12"/>
      <c r="AD69" s="5"/>
      <c r="AE69" s="4"/>
      <c r="AF69" s="4"/>
      <c r="AG69" s="5"/>
      <c r="AH69" s="4"/>
      <c r="AI69" s="4"/>
      <c r="AM69" s="21"/>
    </row>
    <row r="70" spans="1:41" s="14" customFormat="1" ht="12" thickBot="1" x14ac:dyDescent="0.3">
      <c r="A70" s="57"/>
      <c r="B70" s="57"/>
      <c r="C70" s="58">
        <f>SUM(C11:C69)</f>
        <v>269934998.83000004</v>
      </c>
      <c r="D70" s="59">
        <f t="shared" ref="D70:AL70" si="1">SUM(D11:D69)</f>
        <v>26306</v>
      </c>
      <c r="E70" s="59">
        <f t="shared" si="1"/>
        <v>486</v>
      </c>
      <c r="F70" s="58">
        <f t="shared" si="1"/>
        <v>271374019.56999999</v>
      </c>
      <c r="G70" s="59">
        <f t="shared" si="1"/>
        <v>26307</v>
      </c>
      <c r="H70" s="59">
        <f t="shared" si="1"/>
        <v>487</v>
      </c>
      <c r="I70" s="58">
        <f t="shared" si="1"/>
        <v>263219031.37</v>
      </c>
      <c r="J70" s="59">
        <f t="shared" si="1"/>
        <v>26263</v>
      </c>
      <c r="K70" s="59">
        <f t="shared" si="1"/>
        <v>486</v>
      </c>
      <c r="L70" s="58">
        <f t="shared" si="1"/>
        <v>265760191.93999994</v>
      </c>
      <c r="M70" s="59">
        <f t="shared" si="1"/>
        <v>26256</v>
      </c>
      <c r="N70" s="59">
        <f t="shared" si="1"/>
        <v>486</v>
      </c>
      <c r="O70" s="58">
        <f t="shared" si="1"/>
        <v>249146019.30999997</v>
      </c>
      <c r="P70" s="59">
        <f t="shared" si="1"/>
        <v>26263</v>
      </c>
      <c r="Q70" s="59">
        <f t="shared" si="1"/>
        <v>486</v>
      </c>
      <c r="R70" s="58">
        <f t="shared" si="1"/>
        <v>260282602.11999997</v>
      </c>
      <c r="S70" s="59">
        <f t="shared" si="1"/>
        <v>26285</v>
      </c>
      <c r="T70" s="59">
        <f t="shared" si="1"/>
        <v>486</v>
      </c>
      <c r="U70" s="58">
        <f t="shared" si="1"/>
        <v>244146722.67000002</v>
      </c>
      <c r="V70" s="59">
        <f t="shared" si="1"/>
        <v>26291</v>
      </c>
      <c r="W70" s="59">
        <f t="shared" si="1"/>
        <v>486</v>
      </c>
      <c r="X70" s="58">
        <f t="shared" si="1"/>
        <v>223630502.81999999</v>
      </c>
      <c r="Y70" s="59">
        <f t="shared" si="1"/>
        <v>26266</v>
      </c>
      <c r="Z70" s="59">
        <f t="shared" si="1"/>
        <v>486</v>
      </c>
      <c r="AA70" s="58">
        <f t="shared" si="1"/>
        <v>247937065.70000002</v>
      </c>
      <c r="AB70" s="59">
        <f t="shared" si="1"/>
        <v>26248</v>
      </c>
      <c r="AC70" s="59">
        <f t="shared" si="1"/>
        <v>486</v>
      </c>
      <c r="AD70" s="58">
        <f t="shared" si="1"/>
        <v>240619424.10999995</v>
      </c>
      <c r="AE70" s="59">
        <f t="shared" si="1"/>
        <v>26242</v>
      </c>
      <c r="AF70" s="59">
        <f t="shared" si="1"/>
        <v>485</v>
      </c>
      <c r="AG70" s="58">
        <f>SUM(AG11:AG69)</f>
        <v>243737139.15000001</v>
      </c>
      <c r="AH70" s="59">
        <f t="shared" si="1"/>
        <v>26262</v>
      </c>
      <c r="AI70" s="59">
        <f t="shared" si="1"/>
        <v>485</v>
      </c>
      <c r="AJ70" s="58">
        <f t="shared" si="1"/>
        <v>241877151.72999996</v>
      </c>
      <c r="AK70" s="59">
        <f t="shared" si="1"/>
        <v>26284</v>
      </c>
      <c r="AL70" s="59">
        <f t="shared" si="1"/>
        <v>485</v>
      </c>
      <c r="AM70" s="58">
        <f>SUM(AM11:AM67)</f>
        <v>3021664869.3200006</v>
      </c>
      <c r="AN70" s="60"/>
      <c r="AO70" s="57"/>
    </row>
    <row r="71" spans="1:41" ht="12" thickTop="1" x14ac:dyDescent="0.25">
      <c r="L71" s="21"/>
      <c r="M71" s="21"/>
      <c r="N71" s="21"/>
    </row>
    <row r="72" spans="1:41" x14ac:dyDescent="0.25">
      <c r="L72" s="21"/>
      <c r="M72" s="21"/>
      <c r="N72" s="21"/>
      <c r="AM72" s="12"/>
    </row>
    <row r="73" spans="1:41" x14ac:dyDescent="0.25">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5">
      <c r="A74" s="17" t="s">
        <v>114</v>
      </c>
      <c r="O74" s="21"/>
      <c r="P74" s="21"/>
      <c r="Q74" s="21"/>
      <c r="AM74" s="12"/>
    </row>
    <row r="75" spans="1:41" x14ac:dyDescent="0.25">
      <c r="AM75" s="21"/>
    </row>
    <row r="76" spans="1:41" ht="13" x14ac:dyDescent="0.3">
      <c r="A76" s="23" t="s">
        <v>100</v>
      </c>
      <c r="B76" s="28" t="s">
        <v>101</v>
      </c>
    </row>
    <row r="77" spans="1:41" ht="13" x14ac:dyDescent="0.3">
      <c r="A77" s="23"/>
      <c r="B77" s="6" t="s">
        <v>102</v>
      </c>
    </row>
    <row r="78" spans="1:41" ht="12.5" x14ac:dyDescent="0.25">
      <c r="A78"/>
      <c r="B78" s="6" t="s">
        <v>103</v>
      </c>
    </row>
    <row r="79" spans="1:41" ht="12.5" x14ac:dyDescent="0.25">
      <c r="A79"/>
      <c r="B79" s="6" t="s">
        <v>104</v>
      </c>
    </row>
    <row r="80" spans="1:41" ht="13" x14ac:dyDescent="0.3">
      <c r="A80" s="23"/>
      <c r="B80" s="6" t="s">
        <v>105</v>
      </c>
    </row>
    <row r="81" spans="1:2" ht="12.5" x14ac:dyDescent="0.25">
      <c r="A81"/>
      <c r="B81" s="6" t="s">
        <v>106</v>
      </c>
    </row>
    <row r="82" spans="1:2" ht="12.5" x14ac:dyDescent="0.25">
      <c r="A82"/>
      <c r="B82" s="6" t="s">
        <v>107</v>
      </c>
    </row>
    <row r="83" spans="1:2" ht="12.5" x14ac:dyDescent="0.25">
      <c r="A83"/>
      <c r="B83" s="6" t="s">
        <v>108</v>
      </c>
    </row>
    <row r="84" spans="1:2" ht="12.5" x14ac:dyDescent="0.25">
      <c r="A84"/>
      <c r="B84" s="6" t="s">
        <v>109</v>
      </c>
    </row>
    <row r="85" spans="1:2" ht="12.5" x14ac:dyDescent="0.25">
      <c r="A85"/>
      <c r="B85" s="6" t="s">
        <v>110</v>
      </c>
    </row>
    <row r="86" spans="1:2" ht="12.5" x14ac:dyDescent="0.25">
      <c r="A86"/>
      <c r="B86" s="6" t="s">
        <v>111</v>
      </c>
    </row>
    <row r="87" spans="1:2" ht="12.5" x14ac:dyDescent="0.25">
      <c r="A87"/>
      <c r="B87" s="6" t="s">
        <v>112</v>
      </c>
    </row>
    <row r="89" spans="1:2" x14ac:dyDescent="0.25">
      <c r="B89" s="6"/>
    </row>
    <row r="90" spans="1:2" x14ac:dyDescent="0.25">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AO90"/>
  <sheetViews>
    <sheetView topLeftCell="X34" zoomScaleNormal="100" workbookViewId="0">
      <selection activeCell="A74" sqref="A74"/>
    </sheetView>
  </sheetViews>
  <sheetFormatPr defaultColWidth="8.81640625" defaultRowHeight="11.5" x14ac:dyDescent="0.25"/>
  <cols>
    <col min="1" max="1" width="43" style="2" customWidth="1"/>
    <col min="2" max="2" width="10.7265625" style="2" bestFit="1" customWidth="1"/>
    <col min="3" max="3" width="14.7265625" style="2" bestFit="1" customWidth="1"/>
    <col min="4" max="4" width="13.26953125" style="2" bestFit="1" customWidth="1"/>
    <col min="5" max="5" width="13.81640625" style="2" bestFit="1" customWidth="1"/>
    <col min="6" max="6" width="14.26953125" style="2" bestFit="1" customWidth="1"/>
    <col min="7" max="7" width="13.26953125" style="2" bestFit="1" customWidth="1"/>
    <col min="8" max="8" width="13.81640625" style="2" bestFit="1" customWidth="1"/>
    <col min="9" max="9" width="14.26953125" style="2" bestFit="1" customWidth="1"/>
    <col min="10" max="10" width="13.26953125" style="2" bestFit="1" customWidth="1"/>
    <col min="11" max="11" width="13.81640625" style="2" bestFit="1" customWidth="1"/>
    <col min="12" max="12" width="14.7265625" style="2" bestFit="1" customWidth="1"/>
    <col min="13" max="13" width="13.26953125" style="2" bestFit="1" customWidth="1"/>
    <col min="14" max="14" width="13.81640625" style="2" bestFit="1" customWidth="1"/>
    <col min="15" max="15" width="14.54296875" style="2" bestFit="1" customWidth="1"/>
    <col min="16" max="16" width="13.26953125" style="2" bestFit="1" customWidth="1"/>
    <col min="17" max="17" width="13.81640625" style="2" bestFit="1" customWidth="1"/>
    <col min="18" max="18" width="14.54296875" style="2" bestFit="1" customWidth="1"/>
    <col min="19" max="19" width="13.1796875" style="2" bestFit="1" customWidth="1"/>
    <col min="20" max="20" width="13.7265625" style="2" bestFit="1" customWidth="1"/>
    <col min="21" max="21" width="14.1796875" style="2" bestFit="1" customWidth="1"/>
    <col min="22" max="22" width="13.1796875" style="2" bestFit="1" customWidth="1"/>
    <col min="23" max="23" width="13.7265625" style="2" bestFit="1" customWidth="1"/>
    <col min="24" max="24" width="14.1796875" style="2" bestFit="1" customWidth="1"/>
    <col min="25" max="25" width="13.1796875" style="2" bestFit="1" customWidth="1"/>
    <col min="26" max="26" width="13.7265625" style="2" bestFit="1" customWidth="1"/>
    <col min="27" max="27" width="14.1796875" style="2" bestFit="1" customWidth="1"/>
    <col min="28" max="28" width="13.1796875" style="2" bestFit="1" customWidth="1"/>
    <col min="29" max="29" width="13.7265625" style="2" bestFit="1" customWidth="1"/>
    <col min="30" max="30" width="14.1796875" style="2" bestFit="1" customWidth="1"/>
    <col min="31" max="31" width="13.1796875" style="2" bestFit="1" customWidth="1"/>
    <col min="32" max="32" width="13.7265625" style="2" bestFit="1" customWidth="1"/>
    <col min="33" max="33" width="14.1796875" style="2" bestFit="1" customWidth="1"/>
    <col min="34" max="34" width="13.1796875" style="2" bestFit="1" customWidth="1"/>
    <col min="35" max="35" width="13.7265625" style="2" bestFit="1" customWidth="1"/>
    <col min="36" max="36" width="14.54296875" style="2" bestFit="1" customWidth="1"/>
    <col min="37" max="37" width="13.1796875" style="2" bestFit="1" customWidth="1"/>
    <col min="38" max="38" width="13.7265625" style="2" bestFit="1" customWidth="1"/>
    <col min="39" max="39" width="16" style="2" bestFit="1" customWidth="1"/>
    <col min="40" max="40" width="22.54296875" style="2" bestFit="1" customWidth="1"/>
    <col min="41" max="41" width="13.1796875" style="2" bestFit="1" customWidth="1"/>
    <col min="42" max="16384" width="8.81640625" style="2"/>
  </cols>
  <sheetData>
    <row r="1" spans="1:41" s="7" customFormat="1" x14ac:dyDescent="0.25"/>
    <row r="2" spans="1:41" s="7" customFormat="1" x14ac:dyDescent="0.25"/>
    <row r="3" spans="1:41" s="7" customFormat="1" x14ac:dyDescent="0.25"/>
    <row r="4" spans="1:41" s="7" customFormat="1" x14ac:dyDescent="0.25"/>
    <row r="5" spans="1:41" s="7" customFormat="1" x14ac:dyDescent="0.25"/>
    <row r="6" spans="1:41" s="7" customFormat="1" ht="27.75" customHeight="1" x14ac:dyDescent="0.25"/>
    <row r="7" spans="1:41" s="7" customFormat="1" ht="25" x14ac:dyDescent="0.5">
      <c r="A7" s="27" t="s">
        <v>18</v>
      </c>
    </row>
    <row r="8" spans="1:41" s="7" customFormat="1" ht="8.25" customHeight="1" x14ac:dyDescent="0.25"/>
    <row r="9" spans="1:41" s="7" customFormat="1" ht="12.75" customHeight="1" x14ac:dyDescent="0.25">
      <c r="A9" s="24"/>
      <c r="B9" s="24"/>
      <c r="C9" s="80">
        <v>44378</v>
      </c>
      <c r="D9" s="80"/>
      <c r="E9" s="80"/>
      <c r="F9" s="80">
        <v>44409</v>
      </c>
      <c r="G9" s="80"/>
      <c r="H9" s="80"/>
      <c r="I9" s="80">
        <v>44440</v>
      </c>
      <c r="J9" s="80"/>
      <c r="K9" s="80"/>
      <c r="L9" s="80">
        <v>44470</v>
      </c>
      <c r="M9" s="80"/>
      <c r="N9" s="80"/>
      <c r="O9" s="80">
        <v>44501</v>
      </c>
      <c r="P9" s="80"/>
      <c r="Q9" s="80"/>
      <c r="R9" s="80">
        <v>44531</v>
      </c>
      <c r="S9" s="80"/>
      <c r="T9" s="80"/>
      <c r="U9" s="80">
        <v>44562</v>
      </c>
      <c r="V9" s="80"/>
      <c r="W9" s="80"/>
      <c r="X9" s="80">
        <v>44593</v>
      </c>
      <c r="Y9" s="80"/>
      <c r="Z9" s="80"/>
      <c r="AA9" s="80">
        <v>44621</v>
      </c>
      <c r="AB9" s="80"/>
      <c r="AC9" s="80"/>
      <c r="AD9" s="80">
        <v>44652</v>
      </c>
      <c r="AE9" s="80"/>
      <c r="AF9" s="80"/>
      <c r="AG9" s="80">
        <v>44682</v>
      </c>
      <c r="AH9" s="80"/>
      <c r="AI9" s="80"/>
      <c r="AJ9" s="80">
        <v>44713</v>
      </c>
      <c r="AK9" s="80"/>
      <c r="AL9" s="80"/>
      <c r="AM9" s="24" t="s">
        <v>115</v>
      </c>
    </row>
    <row r="10" spans="1:41" s="7" customFormat="1" x14ac:dyDescent="0.25">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5">
      <c r="A11" s="7" t="s">
        <v>10</v>
      </c>
      <c r="B11" s="7" t="s">
        <v>11</v>
      </c>
      <c r="C11" s="5">
        <v>7266978.5899999989</v>
      </c>
      <c r="D11" s="4">
        <v>772</v>
      </c>
      <c r="E11" s="4">
        <v>12</v>
      </c>
      <c r="F11" s="5">
        <v>1667460.7399999998</v>
      </c>
      <c r="G11" s="4">
        <v>780</v>
      </c>
      <c r="H11" s="4">
        <v>12</v>
      </c>
      <c r="I11" s="4">
        <v>853.79</v>
      </c>
      <c r="J11" s="4">
        <v>764</v>
      </c>
      <c r="K11" s="4">
        <v>12</v>
      </c>
      <c r="L11" s="5">
        <v>1056610.1499999997</v>
      </c>
      <c r="M11" s="4">
        <v>763</v>
      </c>
      <c r="N11" s="4">
        <v>12</v>
      </c>
      <c r="O11" s="5">
        <v>11055171.919999998</v>
      </c>
      <c r="P11" s="4">
        <v>774</v>
      </c>
      <c r="Q11" s="4">
        <v>12</v>
      </c>
      <c r="R11" s="5">
        <v>11996479.640000001</v>
      </c>
      <c r="S11" s="4">
        <v>778</v>
      </c>
      <c r="T11" s="4">
        <v>12</v>
      </c>
      <c r="U11" s="5">
        <v>10649964.569999998</v>
      </c>
      <c r="V11" s="4">
        <v>780</v>
      </c>
      <c r="W11" s="4">
        <v>12</v>
      </c>
      <c r="X11" s="5">
        <v>10661243.850000001</v>
      </c>
      <c r="Y11" s="4">
        <v>779</v>
      </c>
      <c r="Z11" s="4">
        <v>12</v>
      </c>
      <c r="AA11" s="5">
        <v>12702517.480000002</v>
      </c>
      <c r="AB11" s="4">
        <v>780</v>
      </c>
      <c r="AC11" s="4">
        <v>12</v>
      </c>
      <c r="AD11" s="5">
        <v>12810664.050000001</v>
      </c>
      <c r="AE11" s="4">
        <v>777</v>
      </c>
      <c r="AF11" s="4">
        <v>12</v>
      </c>
      <c r="AG11" s="5">
        <v>13013291.919999998</v>
      </c>
      <c r="AH11" s="4">
        <v>780</v>
      </c>
      <c r="AI11" s="4">
        <v>12</v>
      </c>
      <c r="AJ11" s="5">
        <v>12028765.480000002</v>
      </c>
      <c r="AK11" s="4">
        <v>778</v>
      </c>
      <c r="AL11" s="4">
        <v>12</v>
      </c>
      <c r="AM11" s="26">
        <f>+C11+F11+I11+L11+O11+R11+U11+X11+AA11+AD11+AG11+AJ11</f>
        <v>104910002.18000001</v>
      </c>
      <c r="AN11" s="26"/>
      <c r="AO11" s="26"/>
    </row>
    <row r="12" spans="1:41" s="7" customFormat="1" x14ac:dyDescent="0.25">
      <c r="A12" s="7" t="s">
        <v>12</v>
      </c>
      <c r="B12" s="7" t="s">
        <v>13</v>
      </c>
      <c r="C12" s="5">
        <v>525048.14</v>
      </c>
      <c r="D12" s="4">
        <v>168</v>
      </c>
      <c r="E12" s="4">
        <v>4</v>
      </c>
      <c r="F12" s="5">
        <v>467663.86000000004</v>
      </c>
      <c r="G12" s="4">
        <v>168</v>
      </c>
      <c r="H12" s="4">
        <v>4</v>
      </c>
      <c r="I12" s="4">
        <v>200897.93</v>
      </c>
      <c r="J12" s="4">
        <v>168</v>
      </c>
      <c r="K12" s="4">
        <v>4</v>
      </c>
      <c r="L12" s="5">
        <v>431491.23</v>
      </c>
      <c r="M12" s="4">
        <v>168</v>
      </c>
      <c r="N12" s="4">
        <v>4</v>
      </c>
      <c r="O12" s="5">
        <v>674942.49</v>
      </c>
      <c r="P12" s="4">
        <v>168</v>
      </c>
      <c r="Q12" s="4">
        <v>4</v>
      </c>
      <c r="R12" s="5">
        <v>755701.89</v>
      </c>
      <c r="S12" s="4">
        <v>168</v>
      </c>
      <c r="T12" s="4">
        <v>4</v>
      </c>
      <c r="U12" s="5">
        <v>716704.38</v>
      </c>
      <c r="V12" s="4">
        <v>168</v>
      </c>
      <c r="W12" s="4">
        <v>4</v>
      </c>
      <c r="X12" s="5">
        <v>690940.11</v>
      </c>
      <c r="Y12" s="4">
        <v>168</v>
      </c>
      <c r="Z12" s="4">
        <v>4</v>
      </c>
      <c r="AA12" s="5">
        <v>800859.26</v>
      </c>
      <c r="AB12" s="4">
        <v>168</v>
      </c>
      <c r="AC12" s="4">
        <v>4</v>
      </c>
      <c r="AD12" s="5">
        <v>897662.69</v>
      </c>
      <c r="AE12" s="4">
        <v>168</v>
      </c>
      <c r="AF12" s="4">
        <v>4</v>
      </c>
      <c r="AG12" s="5">
        <v>810398.90999999992</v>
      </c>
      <c r="AH12" s="4">
        <v>168</v>
      </c>
      <c r="AI12" s="4">
        <v>4</v>
      </c>
      <c r="AJ12" s="5">
        <v>843848.41</v>
      </c>
      <c r="AK12" s="4">
        <v>167</v>
      </c>
      <c r="AL12" s="4">
        <v>4</v>
      </c>
      <c r="AM12" s="26">
        <f t="shared" ref="AM12:AM67" si="0">+C12+F12+I12+L12+O12+R12+U12+X12+AA12+AD12+AG12+AJ12</f>
        <v>7816159.3000000007</v>
      </c>
      <c r="AN12" s="26"/>
      <c r="AO12" s="26"/>
    </row>
    <row r="13" spans="1:41" s="7" customFormat="1" x14ac:dyDescent="0.25">
      <c r="A13" s="7" t="s">
        <v>14</v>
      </c>
      <c r="B13" s="7" t="s">
        <v>13</v>
      </c>
      <c r="C13" s="5">
        <v>6954366.4399999985</v>
      </c>
      <c r="D13" s="4">
        <v>1361</v>
      </c>
      <c r="E13" s="4">
        <v>26</v>
      </c>
      <c r="F13" s="5">
        <v>5999461.6999999993</v>
      </c>
      <c r="G13" s="4">
        <v>1362</v>
      </c>
      <c r="H13" s="4">
        <v>26</v>
      </c>
      <c r="I13" s="4">
        <v>2292509.8499999996</v>
      </c>
      <c r="J13" s="4">
        <v>1362</v>
      </c>
      <c r="K13" s="4">
        <v>26</v>
      </c>
      <c r="L13" s="5">
        <v>6585793.7800000003</v>
      </c>
      <c r="M13" s="4">
        <v>1363</v>
      </c>
      <c r="N13" s="4">
        <v>26</v>
      </c>
      <c r="O13" s="5">
        <v>9739626.7599999998</v>
      </c>
      <c r="P13" s="4">
        <v>1364</v>
      </c>
      <c r="Q13" s="4">
        <v>26</v>
      </c>
      <c r="R13" s="5">
        <v>10882670.539999999</v>
      </c>
      <c r="S13" s="4">
        <v>1363</v>
      </c>
      <c r="T13" s="4">
        <v>26</v>
      </c>
      <c r="U13" s="5">
        <v>9839894.959999999</v>
      </c>
      <c r="V13" s="4">
        <v>1357</v>
      </c>
      <c r="W13" s="4">
        <v>26</v>
      </c>
      <c r="X13" s="5">
        <v>9349999.8600000013</v>
      </c>
      <c r="Y13" s="4">
        <v>1359</v>
      </c>
      <c r="Z13" s="4">
        <v>26</v>
      </c>
      <c r="AA13" s="5">
        <v>10956104.290000001</v>
      </c>
      <c r="AB13" s="4">
        <v>1349</v>
      </c>
      <c r="AC13" s="4">
        <v>26</v>
      </c>
      <c r="AD13" s="5">
        <v>11105741.260000002</v>
      </c>
      <c r="AE13" s="4">
        <v>1365</v>
      </c>
      <c r="AF13" s="4">
        <v>26</v>
      </c>
      <c r="AG13" s="5">
        <v>11158825.689999999</v>
      </c>
      <c r="AH13" s="4">
        <v>1365</v>
      </c>
      <c r="AI13" s="4">
        <v>26</v>
      </c>
      <c r="AJ13" s="5">
        <v>10636930.119999999</v>
      </c>
      <c r="AK13" s="4">
        <v>1367</v>
      </c>
      <c r="AL13" s="4">
        <v>26</v>
      </c>
      <c r="AM13" s="26">
        <f t="shared" si="0"/>
        <v>105501925.25</v>
      </c>
      <c r="AN13" s="26"/>
      <c r="AO13" s="26"/>
    </row>
    <row r="14" spans="1:41" s="7" customFormat="1" x14ac:dyDescent="0.25">
      <c r="A14" s="7" t="s">
        <v>15</v>
      </c>
      <c r="B14" s="7" t="s">
        <v>13</v>
      </c>
      <c r="C14" s="5">
        <v>624659.92000000004</v>
      </c>
      <c r="D14" s="4">
        <v>167</v>
      </c>
      <c r="E14" s="4">
        <v>7</v>
      </c>
      <c r="F14" s="5">
        <v>545149.4</v>
      </c>
      <c r="G14" s="4">
        <v>167</v>
      </c>
      <c r="H14" s="4">
        <v>7</v>
      </c>
      <c r="I14" s="4">
        <v>571672.99</v>
      </c>
      <c r="J14" s="4">
        <v>167</v>
      </c>
      <c r="K14" s="4">
        <v>7</v>
      </c>
      <c r="L14" s="5">
        <v>801635.67999999993</v>
      </c>
      <c r="M14" s="4">
        <v>167</v>
      </c>
      <c r="N14" s="4">
        <v>7</v>
      </c>
      <c r="O14" s="5">
        <v>760206.51</v>
      </c>
      <c r="P14" s="4">
        <v>167</v>
      </c>
      <c r="Q14" s="4">
        <v>7</v>
      </c>
      <c r="R14" s="5">
        <v>870285.23</v>
      </c>
      <c r="S14" s="4">
        <v>167</v>
      </c>
      <c r="T14" s="4">
        <v>7</v>
      </c>
      <c r="U14" s="5">
        <v>724034.66</v>
      </c>
      <c r="V14" s="4">
        <v>167</v>
      </c>
      <c r="W14" s="4">
        <v>7</v>
      </c>
      <c r="X14" s="5">
        <v>735356.5</v>
      </c>
      <c r="Y14" s="4">
        <v>167</v>
      </c>
      <c r="Z14" s="4">
        <v>7</v>
      </c>
      <c r="AA14" s="5">
        <v>839613.01</v>
      </c>
      <c r="AB14" s="4">
        <v>167</v>
      </c>
      <c r="AC14" s="4">
        <v>7</v>
      </c>
      <c r="AD14" s="5">
        <v>874240.7</v>
      </c>
      <c r="AE14" s="4">
        <v>167</v>
      </c>
      <c r="AF14" s="4">
        <v>7</v>
      </c>
      <c r="AG14" s="5">
        <v>872564.34000000008</v>
      </c>
      <c r="AH14" s="4">
        <v>167</v>
      </c>
      <c r="AI14" s="4">
        <v>7</v>
      </c>
      <c r="AJ14" s="5">
        <v>848506.34000000008</v>
      </c>
      <c r="AK14" s="4">
        <v>167</v>
      </c>
      <c r="AL14" s="4">
        <v>7</v>
      </c>
      <c r="AM14" s="26">
        <f t="shared" si="0"/>
        <v>9067925.2799999993</v>
      </c>
      <c r="AN14" s="26"/>
      <c r="AO14" s="26"/>
    </row>
    <row r="15" spans="1:41" s="7" customFormat="1" x14ac:dyDescent="0.25">
      <c r="A15" s="7" t="s">
        <v>16</v>
      </c>
      <c r="B15" s="7" t="s">
        <v>13</v>
      </c>
      <c r="C15" s="5">
        <v>704453.98</v>
      </c>
      <c r="D15" s="4">
        <v>167</v>
      </c>
      <c r="E15" s="4">
        <v>5</v>
      </c>
      <c r="F15" s="5">
        <v>672073.97</v>
      </c>
      <c r="G15" s="4">
        <v>167</v>
      </c>
      <c r="H15" s="4">
        <v>5</v>
      </c>
      <c r="I15" s="4">
        <v>622626.36</v>
      </c>
      <c r="J15" s="4">
        <v>167</v>
      </c>
      <c r="K15" s="4">
        <v>5</v>
      </c>
      <c r="L15" s="5">
        <v>996569.97</v>
      </c>
      <c r="M15" s="4">
        <v>165</v>
      </c>
      <c r="N15" s="4">
        <v>5</v>
      </c>
      <c r="O15" s="5">
        <v>1098013.3700000001</v>
      </c>
      <c r="P15" s="4">
        <v>165</v>
      </c>
      <c r="Q15" s="4">
        <v>5</v>
      </c>
      <c r="R15" s="5">
        <v>1231335.24</v>
      </c>
      <c r="S15" s="4">
        <v>167</v>
      </c>
      <c r="T15" s="4">
        <v>5</v>
      </c>
      <c r="U15" s="5">
        <v>1055588.56</v>
      </c>
      <c r="V15" s="4">
        <v>167</v>
      </c>
      <c r="W15" s="4">
        <v>5</v>
      </c>
      <c r="X15" s="5">
        <v>1080440.78</v>
      </c>
      <c r="Y15" s="4">
        <v>167</v>
      </c>
      <c r="Z15" s="4">
        <v>5</v>
      </c>
      <c r="AA15" s="5">
        <v>1146515.75</v>
      </c>
      <c r="AB15" s="4">
        <v>167</v>
      </c>
      <c r="AC15" s="4">
        <v>5</v>
      </c>
      <c r="AD15" s="5">
        <v>1244705.3599999999</v>
      </c>
      <c r="AE15" s="4">
        <v>167</v>
      </c>
      <c r="AF15" s="4">
        <v>5</v>
      </c>
      <c r="AG15" s="5">
        <v>1208263.42</v>
      </c>
      <c r="AH15" s="4">
        <v>167</v>
      </c>
      <c r="AI15" s="4">
        <v>5</v>
      </c>
      <c r="AJ15" s="5">
        <v>1079481.3400000001</v>
      </c>
      <c r="AK15" s="4">
        <v>167</v>
      </c>
      <c r="AL15" s="4">
        <v>5</v>
      </c>
      <c r="AM15" s="26">
        <f t="shared" si="0"/>
        <v>12140068.1</v>
      </c>
      <c r="AN15" s="26"/>
      <c r="AO15" s="26"/>
    </row>
    <row r="16" spans="1:41" s="7" customFormat="1" x14ac:dyDescent="0.25">
      <c r="A16" s="7" t="s">
        <v>17</v>
      </c>
      <c r="B16" s="7" t="s">
        <v>13</v>
      </c>
      <c r="C16" s="5">
        <v>608083.65</v>
      </c>
      <c r="D16" s="4">
        <v>128</v>
      </c>
      <c r="E16" s="4">
        <v>3</v>
      </c>
      <c r="F16" s="5">
        <v>505481.7</v>
      </c>
      <c r="G16" s="4">
        <v>128</v>
      </c>
      <c r="H16" s="4">
        <v>3</v>
      </c>
      <c r="I16" s="4">
        <v>318581.57999999996</v>
      </c>
      <c r="J16" s="4">
        <v>129</v>
      </c>
      <c r="K16" s="4">
        <v>3</v>
      </c>
      <c r="L16" s="5">
        <v>532855.99</v>
      </c>
      <c r="M16" s="4">
        <v>129</v>
      </c>
      <c r="N16" s="4">
        <v>3</v>
      </c>
      <c r="O16" s="5">
        <v>903324.93</v>
      </c>
      <c r="P16" s="4">
        <v>129</v>
      </c>
      <c r="Q16" s="4">
        <v>3</v>
      </c>
      <c r="R16" s="5">
        <v>912508.91</v>
      </c>
      <c r="S16" s="4">
        <v>129</v>
      </c>
      <c r="T16" s="4">
        <v>3</v>
      </c>
      <c r="U16" s="5">
        <v>793236.57</v>
      </c>
      <c r="V16" s="4">
        <v>129</v>
      </c>
      <c r="W16" s="4">
        <v>3</v>
      </c>
      <c r="X16" s="5">
        <v>800669.87</v>
      </c>
      <c r="Y16" s="4">
        <v>129</v>
      </c>
      <c r="Z16" s="4">
        <v>3</v>
      </c>
      <c r="AA16" s="5">
        <v>919220.94000000006</v>
      </c>
      <c r="AB16" s="4">
        <v>129</v>
      </c>
      <c r="AC16" s="4">
        <v>3</v>
      </c>
      <c r="AD16" s="5">
        <v>980078.36</v>
      </c>
      <c r="AE16" s="4">
        <v>129</v>
      </c>
      <c r="AF16" s="4">
        <v>3</v>
      </c>
      <c r="AG16" s="5">
        <v>965574.99</v>
      </c>
      <c r="AH16" s="4">
        <v>129</v>
      </c>
      <c r="AI16" s="4">
        <v>3</v>
      </c>
      <c r="AJ16" s="5">
        <v>973327.53</v>
      </c>
      <c r="AK16" s="4">
        <v>129</v>
      </c>
      <c r="AL16" s="4">
        <v>3</v>
      </c>
      <c r="AM16" s="26">
        <f t="shared" si="0"/>
        <v>9212945.0200000014</v>
      </c>
      <c r="AN16" s="26"/>
      <c r="AO16" s="26"/>
    </row>
    <row r="17" spans="1:41" s="7" customFormat="1" x14ac:dyDescent="0.25">
      <c r="A17" s="7" t="s">
        <v>19</v>
      </c>
      <c r="B17" s="7" t="s">
        <v>13</v>
      </c>
      <c r="C17" s="5">
        <v>1322404.3400000001</v>
      </c>
      <c r="D17" s="4">
        <v>269</v>
      </c>
      <c r="E17" s="4">
        <v>6</v>
      </c>
      <c r="F17" s="5">
        <v>1119711.74</v>
      </c>
      <c r="G17" s="4">
        <v>269</v>
      </c>
      <c r="H17" s="4">
        <v>6</v>
      </c>
      <c r="I17" s="4">
        <v>551010.60000000009</v>
      </c>
      <c r="J17" s="4">
        <v>269</v>
      </c>
      <c r="K17" s="4">
        <v>6</v>
      </c>
      <c r="L17" s="5">
        <v>1022237.0700000001</v>
      </c>
      <c r="M17" s="4">
        <v>269</v>
      </c>
      <c r="N17" s="4">
        <v>6</v>
      </c>
      <c r="O17" s="5">
        <v>1724644.8099999998</v>
      </c>
      <c r="P17" s="4">
        <v>269</v>
      </c>
      <c r="Q17" s="4">
        <v>6</v>
      </c>
      <c r="R17" s="5">
        <v>1835707.8800000001</v>
      </c>
      <c r="S17" s="4">
        <v>269</v>
      </c>
      <c r="T17" s="4">
        <v>6</v>
      </c>
      <c r="U17" s="5">
        <v>1719099.81</v>
      </c>
      <c r="V17" s="4">
        <v>269</v>
      </c>
      <c r="W17" s="4">
        <v>6</v>
      </c>
      <c r="X17" s="5">
        <v>1632486.6600000001</v>
      </c>
      <c r="Y17" s="4">
        <v>269</v>
      </c>
      <c r="Z17" s="4">
        <v>6</v>
      </c>
      <c r="AA17" s="5">
        <v>1896634.58</v>
      </c>
      <c r="AB17" s="4">
        <v>269</v>
      </c>
      <c r="AC17" s="4">
        <v>6</v>
      </c>
      <c r="AD17" s="5">
        <v>1883502.8699999999</v>
      </c>
      <c r="AE17" s="4">
        <v>269</v>
      </c>
      <c r="AF17" s="4">
        <v>6</v>
      </c>
      <c r="AG17" s="5">
        <v>1877113.9300000002</v>
      </c>
      <c r="AH17" s="4">
        <v>269</v>
      </c>
      <c r="AI17" s="4">
        <v>6</v>
      </c>
      <c r="AJ17" s="5">
        <v>1839341.7499999998</v>
      </c>
      <c r="AK17" s="4">
        <v>265</v>
      </c>
      <c r="AL17" s="4">
        <v>6</v>
      </c>
      <c r="AM17" s="26">
        <f t="shared" si="0"/>
        <v>18423896.039999999</v>
      </c>
      <c r="AN17" s="26"/>
      <c r="AO17" s="26"/>
    </row>
    <row r="18" spans="1:41" s="7" customFormat="1" x14ac:dyDescent="0.25">
      <c r="A18" s="7" t="s">
        <v>20</v>
      </c>
      <c r="B18" s="7" t="s">
        <v>13</v>
      </c>
      <c r="C18" s="5">
        <v>168036.79</v>
      </c>
      <c r="D18" s="4">
        <v>68</v>
      </c>
      <c r="E18" s="4">
        <v>3</v>
      </c>
      <c r="F18" s="5">
        <v>124243.42</v>
      </c>
      <c r="G18" s="4">
        <v>68</v>
      </c>
      <c r="H18" s="4">
        <v>3</v>
      </c>
      <c r="I18" s="4">
        <v>139266.74</v>
      </c>
      <c r="J18" s="4">
        <v>68</v>
      </c>
      <c r="K18" s="4">
        <v>3</v>
      </c>
      <c r="L18" s="5">
        <v>195039.55</v>
      </c>
      <c r="M18" s="4">
        <v>68</v>
      </c>
      <c r="N18" s="4">
        <v>3</v>
      </c>
      <c r="O18" s="5">
        <v>251061.48</v>
      </c>
      <c r="P18" s="4">
        <v>68</v>
      </c>
      <c r="Q18" s="4">
        <v>3</v>
      </c>
      <c r="R18" s="5">
        <v>232389.69999999998</v>
      </c>
      <c r="S18" s="4">
        <v>68</v>
      </c>
      <c r="T18" s="4">
        <v>3</v>
      </c>
      <c r="U18" s="5">
        <v>303038.93000000005</v>
      </c>
      <c r="V18" s="4">
        <v>68</v>
      </c>
      <c r="W18" s="4">
        <v>3</v>
      </c>
      <c r="X18" s="5">
        <v>204174.87</v>
      </c>
      <c r="Y18" s="4">
        <v>68</v>
      </c>
      <c r="Z18" s="4">
        <v>3</v>
      </c>
      <c r="AA18" s="5">
        <v>291026.94</v>
      </c>
      <c r="AB18" s="4">
        <v>68</v>
      </c>
      <c r="AC18" s="4">
        <v>3</v>
      </c>
      <c r="AD18" s="5">
        <v>294560.27</v>
      </c>
      <c r="AE18" s="4">
        <v>68</v>
      </c>
      <c r="AF18" s="4">
        <v>3</v>
      </c>
      <c r="AG18" s="5">
        <v>240954.57</v>
      </c>
      <c r="AH18" s="4">
        <v>68</v>
      </c>
      <c r="AI18" s="4">
        <v>3</v>
      </c>
      <c r="AJ18" s="5">
        <v>192882.2</v>
      </c>
      <c r="AK18" s="4">
        <v>68</v>
      </c>
      <c r="AL18" s="4">
        <v>3</v>
      </c>
      <c r="AM18" s="26">
        <f t="shared" si="0"/>
        <v>2636675.46</v>
      </c>
      <c r="AN18" s="26"/>
      <c r="AO18" s="26"/>
    </row>
    <row r="19" spans="1:41" s="7" customFormat="1" x14ac:dyDescent="0.25">
      <c r="A19" s="7" t="s">
        <v>22</v>
      </c>
      <c r="B19" s="7" t="s">
        <v>13</v>
      </c>
      <c r="C19" s="5">
        <v>753673.42999999993</v>
      </c>
      <c r="D19" s="4">
        <v>239</v>
      </c>
      <c r="E19" s="4">
        <v>6</v>
      </c>
      <c r="F19" s="5">
        <v>733702.08000000007</v>
      </c>
      <c r="G19" s="4">
        <v>240</v>
      </c>
      <c r="H19" s="4">
        <v>6</v>
      </c>
      <c r="I19" s="4">
        <v>478084.94000000006</v>
      </c>
      <c r="J19" s="4">
        <v>240</v>
      </c>
      <c r="K19" s="4">
        <v>6</v>
      </c>
      <c r="L19" s="5">
        <v>846185.16999999993</v>
      </c>
      <c r="M19" s="4">
        <v>240</v>
      </c>
      <c r="N19" s="4">
        <v>6</v>
      </c>
      <c r="O19" s="5">
        <v>1026909.19</v>
      </c>
      <c r="P19" s="4">
        <v>239</v>
      </c>
      <c r="Q19" s="4">
        <v>6</v>
      </c>
      <c r="R19" s="5">
        <v>1126541.93</v>
      </c>
      <c r="S19" s="4">
        <v>240</v>
      </c>
      <c r="T19" s="4">
        <v>6</v>
      </c>
      <c r="U19" s="5">
        <v>1199552.7200000002</v>
      </c>
      <c r="V19" s="4">
        <v>239</v>
      </c>
      <c r="W19" s="4">
        <v>6</v>
      </c>
      <c r="X19" s="5">
        <v>1100277.82</v>
      </c>
      <c r="Y19" s="4">
        <v>239</v>
      </c>
      <c r="Z19" s="4">
        <v>6</v>
      </c>
      <c r="AA19" s="5">
        <v>1134471.2000000002</v>
      </c>
      <c r="AB19" s="4">
        <v>238</v>
      </c>
      <c r="AC19" s="4">
        <v>6</v>
      </c>
      <c r="AD19" s="5">
        <v>1182752.71</v>
      </c>
      <c r="AE19" s="4">
        <v>240</v>
      </c>
      <c r="AF19" s="4">
        <v>6</v>
      </c>
      <c r="AG19" s="5">
        <v>1295352.49</v>
      </c>
      <c r="AH19" s="4">
        <v>240</v>
      </c>
      <c r="AI19" s="4">
        <v>6</v>
      </c>
      <c r="AJ19" s="5">
        <v>1214832.8700000001</v>
      </c>
      <c r="AK19" s="4">
        <v>240</v>
      </c>
      <c r="AL19" s="4">
        <v>6</v>
      </c>
      <c r="AM19" s="26">
        <f t="shared" si="0"/>
        <v>12092336.550000001</v>
      </c>
      <c r="AN19" s="26"/>
      <c r="AO19" s="26"/>
    </row>
    <row r="20" spans="1:41" s="7" customFormat="1" x14ac:dyDescent="0.25">
      <c r="A20" s="7" t="s">
        <v>24</v>
      </c>
      <c r="B20" s="7" t="s">
        <v>13</v>
      </c>
      <c r="C20" s="5">
        <v>707248.28</v>
      </c>
      <c r="D20" s="4">
        <v>253</v>
      </c>
      <c r="E20" s="4">
        <v>5</v>
      </c>
      <c r="F20" s="5">
        <v>835591.72</v>
      </c>
      <c r="G20" s="4">
        <v>254</v>
      </c>
      <c r="H20" s="4">
        <v>5</v>
      </c>
      <c r="I20" s="4">
        <v>373720.44</v>
      </c>
      <c r="J20" s="4">
        <v>254</v>
      </c>
      <c r="K20" s="4">
        <v>5</v>
      </c>
      <c r="L20" s="5">
        <v>826525.29</v>
      </c>
      <c r="M20" s="4">
        <v>254</v>
      </c>
      <c r="N20" s="4">
        <v>5</v>
      </c>
      <c r="O20" s="5">
        <v>951210.82000000007</v>
      </c>
      <c r="P20" s="4">
        <v>254</v>
      </c>
      <c r="Q20" s="4">
        <v>5</v>
      </c>
      <c r="R20" s="5">
        <v>1113040.96</v>
      </c>
      <c r="S20" s="4">
        <v>254</v>
      </c>
      <c r="T20" s="4">
        <v>5</v>
      </c>
      <c r="U20" s="5">
        <v>967410.45</v>
      </c>
      <c r="V20" s="4">
        <v>254</v>
      </c>
      <c r="W20" s="4">
        <v>5</v>
      </c>
      <c r="X20" s="5">
        <v>922298.75</v>
      </c>
      <c r="Y20" s="4">
        <v>254</v>
      </c>
      <c r="Z20" s="4">
        <v>5</v>
      </c>
      <c r="AA20" s="5">
        <v>1032260.33</v>
      </c>
      <c r="AB20" s="4">
        <v>254</v>
      </c>
      <c r="AC20" s="4">
        <v>5</v>
      </c>
      <c r="AD20" s="5">
        <v>1103804.77</v>
      </c>
      <c r="AE20" s="4">
        <v>254</v>
      </c>
      <c r="AF20" s="4">
        <v>5</v>
      </c>
      <c r="AG20" s="5">
        <v>1113565.03</v>
      </c>
      <c r="AH20" s="4">
        <v>254</v>
      </c>
      <c r="AI20" s="4">
        <v>5</v>
      </c>
      <c r="AJ20" s="5">
        <v>1043492.8200000001</v>
      </c>
      <c r="AK20" s="4">
        <v>254</v>
      </c>
      <c r="AL20" s="4">
        <v>5</v>
      </c>
      <c r="AM20" s="26">
        <f t="shared" si="0"/>
        <v>10990169.66</v>
      </c>
      <c r="AN20" s="26"/>
      <c r="AO20" s="26"/>
    </row>
    <row r="21" spans="1:41" s="7" customFormat="1" x14ac:dyDescent="0.25">
      <c r="A21" s="7" t="s">
        <v>25</v>
      </c>
      <c r="B21" s="7" t="s">
        <v>13</v>
      </c>
      <c r="C21" s="5">
        <v>807168.04</v>
      </c>
      <c r="D21" s="4">
        <v>195</v>
      </c>
      <c r="E21" s="4">
        <v>6</v>
      </c>
      <c r="F21" s="5">
        <v>796644.81</v>
      </c>
      <c r="G21" s="4">
        <v>195</v>
      </c>
      <c r="H21" s="4">
        <v>6</v>
      </c>
      <c r="I21" s="4">
        <v>684540.78</v>
      </c>
      <c r="J21" s="4">
        <v>195</v>
      </c>
      <c r="K21" s="4">
        <v>6</v>
      </c>
      <c r="L21" s="5">
        <v>1072794.22</v>
      </c>
      <c r="M21" s="4">
        <v>195</v>
      </c>
      <c r="N21" s="4">
        <v>6</v>
      </c>
      <c r="O21" s="5">
        <v>1100205.6299999999</v>
      </c>
      <c r="P21" s="4">
        <v>195</v>
      </c>
      <c r="Q21" s="4">
        <v>6</v>
      </c>
      <c r="R21" s="5">
        <v>1312518.28</v>
      </c>
      <c r="S21" s="4">
        <v>195</v>
      </c>
      <c r="T21" s="4">
        <v>6</v>
      </c>
      <c r="U21" s="5">
        <v>1132681.0099999998</v>
      </c>
      <c r="V21" s="4">
        <v>195</v>
      </c>
      <c r="W21" s="4">
        <v>6</v>
      </c>
      <c r="X21" s="5">
        <v>1052321.3600000001</v>
      </c>
      <c r="Y21" s="4">
        <v>195</v>
      </c>
      <c r="Z21" s="4">
        <v>6</v>
      </c>
      <c r="AA21" s="5">
        <v>1237146.1499999999</v>
      </c>
      <c r="AB21" s="4">
        <v>195</v>
      </c>
      <c r="AC21" s="4">
        <v>6</v>
      </c>
      <c r="AD21" s="5">
        <v>1211452.25</v>
      </c>
      <c r="AE21" s="4">
        <v>195</v>
      </c>
      <c r="AF21" s="4">
        <v>6</v>
      </c>
      <c r="AG21" s="5">
        <v>1169429.44</v>
      </c>
      <c r="AH21" s="4">
        <v>195</v>
      </c>
      <c r="AI21" s="4">
        <v>6</v>
      </c>
      <c r="AJ21" s="5">
        <v>1135579.45</v>
      </c>
      <c r="AK21" s="4">
        <v>195</v>
      </c>
      <c r="AL21" s="4">
        <v>6</v>
      </c>
      <c r="AM21" s="26">
        <f t="shared" si="0"/>
        <v>12712481.419999998</v>
      </c>
      <c r="AN21" s="26"/>
      <c r="AO21" s="26"/>
    </row>
    <row r="22" spans="1:41" s="7" customFormat="1" x14ac:dyDescent="0.25">
      <c r="A22" s="7" t="s">
        <v>27</v>
      </c>
      <c r="B22" s="7" t="s">
        <v>13</v>
      </c>
      <c r="C22" s="5">
        <v>1277576.6499999999</v>
      </c>
      <c r="D22" s="4">
        <v>318</v>
      </c>
      <c r="E22" s="4">
        <v>7</v>
      </c>
      <c r="F22" s="5">
        <v>1226725.2999999998</v>
      </c>
      <c r="G22" s="4">
        <v>318</v>
      </c>
      <c r="H22" s="4">
        <v>7</v>
      </c>
      <c r="I22" s="4">
        <v>942251.76</v>
      </c>
      <c r="J22" s="4">
        <v>318</v>
      </c>
      <c r="K22" s="4">
        <v>7</v>
      </c>
      <c r="L22" s="5">
        <v>1440917.5499999998</v>
      </c>
      <c r="M22" s="4">
        <v>318</v>
      </c>
      <c r="N22" s="4">
        <v>7</v>
      </c>
      <c r="O22" s="5">
        <v>2071413.1600000001</v>
      </c>
      <c r="P22" s="4">
        <v>318</v>
      </c>
      <c r="Q22" s="4">
        <v>7</v>
      </c>
      <c r="R22" s="5">
        <v>2121387.79</v>
      </c>
      <c r="S22" s="4">
        <v>318</v>
      </c>
      <c r="T22" s="4">
        <v>7</v>
      </c>
      <c r="U22" s="5">
        <v>1921912.23</v>
      </c>
      <c r="V22" s="4">
        <v>318</v>
      </c>
      <c r="W22" s="4">
        <v>7</v>
      </c>
      <c r="X22" s="5">
        <v>1766206.67</v>
      </c>
      <c r="Y22" s="4">
        <v>318</v>
      </c>
      <c r="Z22" s="4">
        <v>7</v>
      </c>
      <c r="AA22" s="5">
        <v>2041922.27</v>
      </c>
      <c r="AB22" s="4">
        <v>318</v>
      </c>
      <c r="AC22" s="4">
        <v>7</v>
      </c>
      <c r="AD22" s="5">
        <v>2114179.5099999998</v>
      </c>
      <c r="AE22" s="4">
        <v>318</v>
      </c>
      <c r="AF22" s="4">
        <v>7</v>
      </c>
      <c r="AG22" s="5">
        <v>2097394.6500000004</v>
      </c>
      <c r="AH22" s="4">
        <v>318</v>
      </c>
      <c r="AI22" s="4">
        <v>7</v>
      </c>
      <c r="AJ22" s="5">
        <v>1977979.73</v>
      </c>
      <c r="AK22" s="4">
        <v>318</v>
      </c>
      <c r="AL22" s="4">
        <v>7</v>
      </c>
      <c r="AM22" s="26">
        <f t="shared" si="0"/>
        <v>20999867.27</v>
      </c>
      <c r="AN22" s="26"/>
      <c r="AO22" s="26"/>
    </row>
    <row r="23" spans="1:41" s="7" customFormat="1" x14ac:dyDescent="0.25">
      <c r="A23" s="7" t="s">
        <v>28</v>
      </c>
      <c r="B23" s="7" t="s">
        <v>13</v>
      </c>
      <c r="C23" s="5">
        <v>497450.46</v>
      </c>
      <c r="D23" s="4">
        <v>142</v>
      </c>
      <c r="E23" s="4">
        <v>3</v>
      </c>
      <c r="F23" s="5">
        <v>706845.23</v>
      </c>
      <c r="G23" s="4">
        <v>143</v>
      </c>
      <c r="H23" s="4">
        <v>3</v>
      </c>
      <c r="I23" s="4">
        <v>328034.74</v>
      </c>
      <c r="J23" s="4">
        <v>143</v>
      </c>
      <c r="K23" s="4">
        <v>3</v>
      </c>
      <c r="L23" s="5">
        <v>501501.12</v>
      </c>
      <c r="M23" s="4">
        <v>135</v>
      </c>
      <c r="N23" s="4">
        <v>3</v>
      </c>
      <c r="O23" s="5">
        <v>691619.87</v>
      </c>
      <c r="P23" s="4">
        <v>143</v>
      </c>
      <c r="Q23" s="4">
        <v>3</v>
      </c>
      <c r="R23" s="5">
        <v>714189.78</v>
      </c>
      <c r="S23" s="4">
        <v>143</v>
      </c>
      <c r="T23" s="4">
        <v>3</v>
      </c>
      <c r="U23" s="5">
        <v>812891.32000000007</v>
      </c>
      <c r="V23" s="4">
        <v>143</v>
      </c>
      <c r="W23" s="4">
        <v>3</v>
      </c>
      <c r="X23" s="5">
        <v>842497.96000000008</v>
      </c>
      <c r="Y23" s="4">
        <v>143</v>
      </c>
      <c r="Z23" s="4">
        <v>3</v>
      </c>
      <c r="AA23" s="5">
        <v>1017320.74</v>
      </c>
      <c r="AB23" s="4">
        <v>143</v>
      </c>
      <c r="AC23" s="4">
        <v>3</v>
      </c>
      <c r="AD23" s="5">
        <v>1034243.6100000001</v>
      </c>
      <c r="AE23" s="4">
        <v>143</v>
      </c>
      <c r="AF23" s="4">
        <v>3</v>
      </c>
      <c r="AG23" s="5">
        <v>1046074.7</v>
      </c>
      <c r="AH23" s="4">
        <v>143</v>
      </c>
      <c r="AI23" s="4">
        <v>3</v>
      </c>
      <c r="AJ23" s="5">
        <v>999680.03</v>
      </c>
      <c r="AK23" s="4">
        <v>143</v>
      </c>
      <c r="AL23" s="4">
        <v>3</v>
      </c>
      <c r="AM23" s="26">
        <f t="shared" si="0"/>
        <v>9192349.5600000005</v>
      </c>
      <c r="AN23" s="26"/>
      <c r="AO23" s="26"/>
    </row>
    <row r="24" spans="1:41" s="7" customFormat="1" x14ac:dyDescent="0.25">
      <c r="A24" s="8" t="s">
        <v>32</v>
      </c>
      <c r="B24" s="7" t="s">
        <v>13</v>
      </c>
      <c r="C24" s="5">
        <v>1278192.56</v>
      </c>
      <c r="D24" s="4">
        <v>233</v>
      </c>
      <c r="E24" s="4">
        <v>8</v>
      </c>
      <c r="F24" s="5">
        <v>1095408.43</v>
      </c>
      <c r="G24" s="4">
        <v>233</v>
      </c>
      <c r="H24" s="4">
        <v>8</v>
      </c>
      <c r="I24" s="4">
        <v>778324.33000000007</v>
      </c>
      <c r="J24" s="4">
        <v>234</v>
      </c>
      <c r="K24" s="4">
        <v>8</v>
      </c>
      <c r="L24" s="5">
        <v>1229550.3899999999</v>
      </c>
      <c r="M24" s="4">
        <v>234</v>
      </c>
      <c r="N24" s="4">
        <v>8</v>
      </c>
      <c r="O24" s="5">
        <v>1604450.24</v>
      </c>
      <c r="P24" s="4">
        <v>231</v>
      </c>
      <c r="Q24" s="4">
        <v>8</v>
      </c>
      <c r="R24" s="5">
        <v>1746737.87</v>
      </c>
      <c r="S24" s="4">
        <v>234</v>
      </c>
      <c r="T24" s="4">
        <v>8</v>
      </c>
      <c r="U24" s="5">
        <v>1744035.0299999998</v>
      </c>
      <c r="V24" s="4">
        <v>234</v>
      </c>
      <c r="W24" s="4">
        <v>8</v>
      </c>
      <c r="X24" s="5">
        <v>1628244.44</v>
      </c>
      <c r="Y24" s="4">
        <v>231</v>
      </c>
      <c r="Z24" s="4">
        <v>8</v>
      </c>
      <c r="AA24" s="5">
        <v>1765990.24</v>
      </c>
      <c r="AB24" s="4">
        <v>234</v>
      </c>
      <c r="AC24" s="4">
        <v>8</v>
      </c>
      <c r="AD24" s="5">
        <v>1823964.48</v>
      </c>
      <c r="AE24" s="4">
        <v>234</v>
      </c>
      <c r="AF24" s="4">
        <v>8</v>
      </c>
      <c r="AG24" s="5">
        <v>1968760.34</v>
      </c>
      <c r="AH24" s="4">
        <v>234</v>
      </c>
      <c r="AI24" s="4">
        <v>8</v>
      </c>
      <c r="AJ24" s="5">
        <v>1785659.7</v>
      </c>
      <c r="AK24" s="4">
        <v>234</v>
      </c>
      <c r="AL24" s="4">
        <v>8</v>
      </c>
      <c r="AM24" s="26">
        <f t="shared" si="0"/>
        <v>18449318.050000001</v>
      </c>
      <c r="AN24" s="26"/>
      <c r="AO24" s="26"/>
    </row>
    <row r="25" spans="1:41" s="7" customFormat="1" x14ac:dyDescent="0.25">
      <c r="A25" s="8" t="s">
        <v>38</v>
      </c>
      <c r="B25" s="7" t="s">
        <v>13</v>
      </c>
      <c r="C25" s="5">
        <v>3059935.2299999995</v>
      </c>
      <c r="D25" s="4">
        <v>661</v>
      </c>
      <c r="E25" s="4">
        <v>11</v>
      </c>
      <c r="F25" s="5">
        <v>2584583.9900000002</v>
      </c>
      <c r="G25" s="4">
        <v>660</v>
      </c>
      <c r="H25" s="4">
        <v>11</v>
      </c>
      <c r="I25" s="4">
        <v>1426045.66</v>
      </c>
      <c r="J25" s="4">
        <v>662</v>
      </c>
      <c r="K25" s="4">
        <v>11</v>
      </c>
      <c r="L25" s="5">
        <v>2550568.58</v>
      </c>
      <c r="M25" s="4">
        <v>662</v>
      </c>
      <c r="N25" s="4">
        <v>11</v>
      </c>
      <c r="O25" s="5">
        <v>4185196.5599999996</v>
      </c>
      <c r="P25" s="4">
        <v>662</v>
      </c>
      <c r="Q25" s="4">
        <v>11</v>
      </c>
      <c r="R25" s="5">
        <v>4415887.99</v>
      </c>
      <c r="S25" s="4">
        <v>662</v>
      </c>
      <c r="T25" s="4">
        <v>11</v>
      </c>
      <c r="U25" s="5">
        <v>4011206.6799999997</v>
      </c>
      <c r="V25" s="4">
        <v>661</v>
      </c>
      <c r="W25" s="4">
        <v>11</v>
      </c>
      <c r="X25" s="5">
        <v>3989131.5199999996</v>
      </c>
      <c r="Y25" s="4">
        <v>662</v>
      </c>
      <c r="Z25" s="4">
        <v>11</v>
      </c>
      <c r="AA25" s="5">
        <v>4765365.22</v>
      </c>
      <c r="AB25" s="4">
        <v>662</v>
      </c>
      <c r="AC25" s="4">
        <v>11</v>
      </c>
      <c r="AD25" s="5">
        <v>5045278.59</v>
      </c>
      <c r="AE25" s="4">
        <v>661</v>
      </c>
      <c r="AF25" s="4">
        <v>11</v>
      </c>
      <c r="AG25" s="5">
        <v>4966409.91</v>
      </c>
      <c r="AH25" s="4">
        <v>662</v>
      </c>
      <c r="AI25" s="4">
        <v>11</v>
      </c>
      <c r="AJ25" s="5">
        <v>4975691.08</v>
      </c>
      <c r="AK25" s="4">
        <v>662</v>
      </c>
      <c r="AL25" s="4">
        <v>11</v>
      </c>
      <c r="AM25" s="26">
        <f t="shared" si="0"/>
        <v>45975301.00999999</v>
      </c>
      <c r="AN25" s="26"/>
      <c r="AO25" s="26"/>
    </row>
    <row r="26" spans="1:41" s="7" customFormat="1" x14ac:dyDescent="0.25">
      <c r="A26" s="8" t="s">
        <v>39</v>
      </c>
      <c r="B26" s="7" t="s">
        <v>13</v>
      </c>
      <c r="C26" s="5">
        <v>3476947.6799999997</v>
      </c>
      <c r="D26" s="4">
        <v>646</v>
      </c>
      <c r="E26" s="4">
        <v>14</v>
      </c>
      <c r="F26" s="5">
        <v>3083282.63</v>
      </c>
      <c r="G26" s="4">
        <v>646</v>
      </c>
      <c r="H26" s="4">
        <v>14</v>
      </c>
      <c r="I26" s="4">
        <v>1234891.5300000003</v>
      </c>
      <c r="J26" s="4">
        <v>646</v>
      </c>
      <c r="K26" s="4">
        <v>14</v>
      </c>
      <c r="L26" s="5">
        <v>3492234.4699999997</v>
      </c>
      <c r="M26" s="4">
        <v>641</v>
      </c>
      <c r="N26" s="4">
        <v>14</v>
      </c>
      <c r="O26" s="5">
        <v>4687892.4100000011</v>
      </c>
      <c r="P26" s="4">
        <v>646</v>
      </c>
      <c r="Q26" s="4">
        <v>14</v>
      </c>
      <c r="R26" s="5">
        <v>5064066.09</v>
      </c>
      <c r="S26" s="4">
        <v>644</v>
      </c>
      <c r="T26" s="4">
        <v>14</v>
      </c>
      <c r="U26" s="5">
        <v>4628078.6399999997</v>
      </c>
      <c r="V26" s="4">
        <v>647</v>
      </c>
      <c r="W26" s="4">
        <v>14</v>
      </c>
      <c r="X26" s="5">
        <v>4422099.7</v>
      </c>
      <c r="Y26" s="4">
        <v>647</v>
      </c>
      <c r="Z26" s="4">
        <v>14</v>
      </c>
      <c r="AA26" s="5">
        <v>5099432.99</v>
      </c>
      <c r="AB26" s="4">
        <v>647</v>
      </c>
      <c r="AC26" s="4">
        <v>14</v>
      </c>
      <c r="AD26" s="5">
        <v>5408572.8800000008</v>
      </c>
      <c r="AE26" s="4">
        <v>647</v>
      </c>
      <c r="AF26" s="4">
        <v>14</v>
      </c>
      <c r="AG26" s="5">
        <v>5373862.9000000004</v>
      </c>
      <c r="AH26" s="4">
        <v>647</v>
      </c>
      <c r="AI26" s="4">
        <v>14</v>
      </c>
      <c r="AJ26" s="5">
        <v>5206035.9800000004</v>
      </c>
      <c r="AK26" s="4">
        <v>647</v>
      </c>
      <c r="AL26" s="4">
        <v>14</v>
      </c>
      <c r="AM26" s="26">
        <f t="shared" si="0"/>
        <v>51177397.900000006</v>
      </c>
      <c r="AN26" s="26"/>
      <c r="AO26" s="26"/>
    </row>
    <row r="27" spans="1:41" s="7" customFormat="1" x14ac:dyDescent="0.25">
      <c r="A27" s="8" t="s">
        <v>41</v>
      </c>
      <c r="B27" s="7" t="s">
        <v>13</v>
      </c>
      <c r="C27" s="5">
        <v>611305.80000000005</v>
      </c>
      <c r="D27" s="4">
        <v>159</v>
      </c>
      <c r="E27" s="4">
        <v>4</v>
      </c>
      <c r="F27" s="5">
        <v>698860.19</v>
      </c>
      <c r="G27" s="4">
        <v>159</v>
      </c>
      <c r="H27" s="4">
        <v>4</v>
      </c>
      <c r="I27" s="4">
        <v>465450.9</v>
      </c>
      <c r="J27" s="4">
        <v>159</v>
      </c>
      <c r="K27" s="4">
        <v>4</v>
      </c>
      <c r="L27" s="5">
        <v>692840.31</v>
      </c>
      <c r="M27" s="4">
        <v>159</v>
      </c>
      <c r="N27" s="4">
        <v>4</v>
      </c>
      <c r="O27" s="5">
        <v>571744.74</v>
      </c>
      <c r="P27" s="4">
        <v>159</v>
      </c>
      <c r="Q27" s="4">
        <v>4</v>
      </c>
      <c r="R27" s="5">
        <v>674381.53</v>
      </c>
      <c r="S27" s="4">
        <v>158</v>
      </c>
      <c r="T27" s="4">
        <v>4</v>
      </c>
      <c r="U27" s="5">
        <v>635269.51</v>
      </c>
      <c r="V27" s="4">
        <v>159</v>
      </c>
      <c r="W27" s="4">
        <v>4</v>
      </c>
      <c r="X27" s="5">
        <v>712056.12</v>
      </c>
      <c r="Y27" s="4">
        <v>159</v>
      </c>
      <c r="Z27" s="4">
        <v>4</v>
      </c>
      <c r="AA27" s="5">
        <v>828236.14</v>
      </c>
      <c r="AB27" s="4">
        <v>159</v>
      </c>
      <c r="AC27" s="4">
        <v>4</v>
      </c>
      <c r="AD27" s="5">
        <v>829222.71000000008</v>
      </c>
      <c r="AE27" s="4">
        <v>159</v>
      </c>
      <c r="AF27" s="4">
        <v>4</v>
      </c>
      <c r="AG27" s="5">
        <v>818106.08000000007</v>
      </c>
      <c r="AH27" s="4">
        <v>159</v>
      </c>
      <c r="AI27" s="4">
        <v>4</v>
      </c>
      <c r="AJ27" s="5">
        <v>769925.73</v>
      </c>
      <c r="AK27" s="4">
        <v>159</v>
      </c>
      <c r="AL27" s="4">
        <v>4</v>
      </c>
      <c r="AM27" s="26">
        <f t="shared" si="0"/>
        <v>8307399.7599999998</v>
      </c>
      <c r="AN27" s="26"/>
      <c r="AO27" s="26"/>
    </row>
    <row r="28" spans="1:41" s="7" customFormat="1" x14ac:dyDescent="0.25">
      <c r="A28" s="8" t="s">
        <v>43</v>
      </c>
      <c r="B28" s="7" t="s">
        <v>13</v>
      </c>
      <c r="C28" s="5">
        <v>2095321.5399999998</v>
      </c>
      <c r="D28" s="4">
        <v>329</v>
      </c>
      <c r="E28" s="4">
        <v>8</v>
      </c>
      <c r="F28" s="5">
        <v>1950949.7700000003</v>
      </c>
      <c r="G28" s="4">
        <v>329</v>
      </c>
      <c r="H28" s="4">
        <v>8</v>
      </c>
      <c r="I28" s="4">
        <v>979252.32000000018</v>
      </c>
      <c r="J28" s="4">
        <v>329</v>
      </c>
      <c r="K28" s="4">
        <v>8</v>
      </c>
      <c r="L28" s="5">
        <v>1566396.9400000002</v>
      </c>
      <c r="M28" s="4">
        <v>329</v>
      </c>
      <c r="N28" s="4">
        <v>8</v>
      </c>
      <c r="O28" s="5">
        <v>2844630.7899999996</v>
      </c>
      <c r="P28" s="4">
        <v>329</v>
      </c>
      <c r="Q28" s="4">
        <v>8</v>
      </c>
      <c r="R28" s="5">
        <v>3185343.19</v>
      </c>
      <c r="S28" s="4">
        <v>329</v>
      </c>
      <c r="T28" s="4">
        <v>8</v>
      </c>
      <c r="U28" s="5">
        <v>3073809.98</v>
      </c>
      <c r="V28" s="4">
        <v>329</v>
      </c>
      <c r="W28" s="4">
        <v>8</v>
      </c>
      <c r="X28" s="5">
        <v>2897487.45</v>
      </c>
      <c r="Y28" s="4">
        <v>329</v>
      </c>
      <c r="Z28" s="4">
        <v>8</v>
      </c>
      <c r="AA28" s="5">
        <v>3559541.74</v>
      </c>
      <c r="AB28" s="4">
        <v>329</v>
      </c>
      <c r="AC28" s="4">
        <v>8</v>
      </c>
      <c r="AD28" s="5">
        <v>3793328.52</v>
      </c>
      <c r="AE28" s="4">
        <v>329</v>
      </c>
      <c r="AF28" s="4">
        <v>8</v>
      </c>
      <c r="AG28" s="5">
        <v>3603338.6500000004</v>
      </c>
      <c r="AH28" s="4">
        <v>326</v>
      </c>
      <c r="AI28" s="4">
        <v>8</v>
      </c>
      <c r="AJ28" s="5">
        <v>3277994.91</v>
      </c>
      <c r="AK28" s="4">
        <v>329</v>
      </c>
      <c r="AL28" s="4">
        <v>8</v>
      </c>
      <c r="AM28" s="26">
        <f t="shared" si="0"/>
        <v>32827395.800000001</v>
      </c>
      <c r="AN28" s="26"/>
      <c r="AO28" s="26"/>
    </row>
    <row r="29" spans="1:41" s="7" customFormat="1" x14ac:dyDescent="0.25">
      <c r="A29" s="8" t="s">
        <v>45</v>
      </c>
      <c r="B29" s="7" t="s">
        <v>13</v>
      </c>
      <c r="C29" s="5">
        <v>2149267.21</v>
      </c>
      <c r="D29" s="4">
        <v>281</v>
      </c>
      <c r="E29" s="4">
        <v>8</v>
      </c>
      <c r="F29" s="5">
        <v>1794734.43</v>
      </c>
      <c r="G29" s="4">
        <v>281</v>
      </c>
      <c r="H29" s="4">
        <v>8</v>
      </c>
      <c r="I29" s="4">
        <v>704011.24</v>
      </c>
      <c r="J29" s="4">
        <v>281</v>
      </c>
      <c r="K29" s="4">
        <v>8</v>
      </c>
      <c r="L29" s="5">
        <v>780842.32999999984</v>
      </c>
      <c r="M29" s="4">
        <v>281</v>
      </c>
      <c r="N29" s="4">
        <v>8</v>
      </c>
      <c r="O29" s="5">
        <v>2184341.12</v>
      </c>
      <c r="P29" s="4">
        <v>280</v>
      </c>
      <c r="Q29" s="4">
        <v>8</v>
      </c>
      <c r="R29" s="5">
        <v>3023495.74</v>
      </c>
      <c r="S29" s="4">
        <v>280</v>
      </c>
      <c r="T29" s="4">
        <v>8</v>
      </c>
      <c r="U29" s="5">
        <v>2648073</v>
      </c>
      <c r="V29" s="4">
        <v>281</v>
      </c>
      <c r="W29" s="4">
        <v>8</v>
      </c>
      <c r="X29" s="5">
        <v>2586082.6799999997</v>
      </c>
      <c r="Y29" s="4">
        <v>281</v>
      </c>
      <c r="Z29" s="4">
        <v>8</v>
      </c>
      <c r="AA29" s="5">
        <v>3324572.2800000003</v>
      </c>
      <c r="AB29" s="4">
        <v>281</v>
      </c>
      <c r="AC29" s="4">
        <v>8</v>
      </c>
      <c r="AD29" s="5">
        <v>3531277.37</v>
      </c>
      <c r="AE29" s="4">
        <v>281</v>
      </c>
      <c r="AF29" s="4">
        <v>8</v>
      </c>
      <c r="AG29" s="5">
        <v>3336373.2700000005</v>
      </c>
      <c r="AH29" s="4">
        <v>281</v>
      </c>
      <c r="AI29" s="4">
        <v>8</v>
      </c>
      <c r="AJ29" s="5">
        <v>3117308.95</v>
      </c>
      <c r="AK29" s="4">
        <v>281</v>
      </c>
      <c r="AL29" s="4">
        <v>8</v>
      </c>
      <c r="AM29" s="26">
        <f t="shared" si="0"/>
        <v>29180379.620000001</v>
      </c>
      <c r="AN29" s="26"/>
      <c r="AO29" s="26"/>
    </row>
    <row r="30" spans="1:41" s="7" customFormat="1" x14ac:dyDescent="0.25">
      <c r="A30" s="8" t="s">
        <v>47</v>
      </c>
      <c r="B30" s="7" t="s">
        <v>13</v>
      </c>
      <c r="C30" s="5">
        <v>1636635.9699999997</v>
      </c>
      <c r="D30" s="4">
        <v>328</v>
      </c>
      <c r="E30" s="4">
        <v>10</v>
      </c>
      <c r="F30" s="5">
        <v>1431188.2800000003</v>
      </c>
      <c r="G30" s="4">
        <v>332</v>
      </c>
      <c r="H30" s="4">
        <v>10</v>
      </c>
      <c r="I30" s="4">
        <v>309807.08</v>
      </c>
      <c r="J30" s="4">
        <v>331</v>
      </c>
      <c r="K30" s="4">
        <v>10</v>
      </c>
      <c r="L30" s="5">
        <v>1180290.1599999999</v>
      </c>
      <c r="M30" s="4">
        <v>330</v>
      </c>
      <c r="N30" s="4">
        <v>10</v>
      </c>
      <c r="O30" s="5">
        <v>2323272.98</v>
      </c>
      <c r="P30" s="4">
        <v>330</v>
      </c>
      <c r="Q30" s="4">
        <v>10</v>
      </c>
      <c r="R30" s="5">
        <v>2360313.06</v>
      </c>
      <c r="S30" s="4">
        <v>330</v>
      </c>
      <c r="T30" s="4">
        <v>10</v>
      </c>
      <c r="U30" s="5">
        <v>2369564.2600000007</v>
      </c>
      <c r="V30" s="4">
        <v>332</v>
      </c>
      <c r="W30" s="4">
        <v>10</v>
      </c>
      <c r="X30" s="5">
        <v>2376345.94</v>
      </c>
      <c r="Y30" s="4">
        <v>332</v>
      </c>
      <c r="Z30" s="4">
        <v>10</v>
      </c>
      <c r="AA30" s="5">
        <v>2520344.5399999996</v>
      </c>
      <c r="AB30" s="4">
        <v>332</v>
      </c>
      <c r="AC30" s="4">
        <v>10</v>
      </c>
      <c r="AD30" s="5">
        <v>2494534.9800000004</v>
      </c>
      <c r="AE30" s="4">
        <v>332</v>
      </c>
      <c r="AF30" s="4">
        <v>10</v>
      </c>
      <c r="AG30" s="5">
        <v>2396149.3600000003</v>
      </c>
      <c r="AH30" s="4">
        <v>332</v>
      </c>
      <c r="AI30" s="4">
        <v>10</v>
      </c>
      <c r="AJ30" s="5">
        <v>2245333.0700000003</v>
      </c>
      <c r="AK30" s="4">
        <v>332</v>
      </c>
      <c r="AL30" s="4">
        <v>10</v>
      </c>
      <c r="AM30" s="26">
        <f t="shared" si="0"/>
        <v>23643779.68</v>
      </c>
      <c r="AN30" s="26"/>
      <c r="AO30" s="26"/>
    </row>
    <row r="31" spans="1:41" s="7" customFormat="1" x14ac:dyDescent="0.25">
      <c r="A31" s="8" t="s">
        <v>49</v>
      </c>
      <c r="B31" s="7" t="s">
        <v>13</v>
      </c>
      <c r="C31" s="5">
        <v>965784.15</v>
      </c>
      <c r="D31" s="4">
        <v>212</v>
      </c>
      <c r="E31" s="4">
        <v>5</v>
      </c>
      <c r="F31" s="5">
        <v>734829.58</v>
      </c>
      <c r="G31" s="4">
        <v>213</v>
      </c>
      <c r="H31" s="4">
        <v>5</v>
      </c>
      <c r="I31" s="4">
        <v>239184.57</v>
      </c>
      <c r="J31" s="4">
        <v>213</v>
      </c>
      <c r="K31" s="4">
        <v>5</v>
      </c>
      <c r="L31" s="5">
        <v>675331.66</v>
      </c>
      <c r="M31" s="4">
        <v>209</v>
      </c>
      <c r="N31" s="4">
        <v>5</v>
      </c>
      <c r="O31" s="5">
        <v>1410172.2199999997</v>
      </c>
      <c r="P31" s="4">
        <v>213</v>
      </c>
      <c r="Q31" s="4">
        <v>5</v>
      </c>
      <c r="R31" s="5">
        <v>1479831.18</v>
      </c>
      <c r="S31" s="4">
        <v>213</v>
      </c>
      <c r="T31" s="4">
        <v>5</v>
      </c>
      <c r="U31" s="5">
        <v>1547417.36</v>
      </c>
      <c r="V31" s="4">
        <v>213</v>
      </c>
      <c r="W31" s="4">
        <v>5</v>
      </c>
      <c r="X31" s="5">
        <v>1371270.5</v>
      </c>
      <c r="Y31" s="4">
        <v>211</v>
      </c>
      <c r="Z31" s="4">
        <v>5</v>
      </c>
      <c r="AA31" s="5">
        <v>1584917.6</v>
      </c>
      <c r="AB31" s="4">
        <v>211</v>
      </c>
      <c r="AC31" s="4">
        <v>5</v>
      </c>
      <c r="AD31" s="5">
        <v>1707769.7599999998</v>
      </c>
      <c r="AE31" s="4">
        <v>212</v>
      </c>
      <c r="AF31" s="4">
        <v>5</v>
      </c>
      <c r="AG31" s="5">
        <v>1503941.55</v>
      </c>
      <c r="AH31" s="4">
        <v>213</v>
      </c>
      <c r="AI31" s="4">
        <v>5</v>
      </c>
      <c r="AJ31" s="5">
        <v>1445044.4600000002</v>
      </c>
      <c r="AK31" s="4">
        <v>213</v>
      </c>
      <c r="AL31" s="4">
        <v>5</v>
      </c>
      <c r="AM31" s="26">
        <f t="shared" si="0"/>
        <v>14665494.59</v>
      </c>
      <c r="AN31" s="26"/>
      <c r="AO31" s="26"/>
    </row>
    <row r="32" spans="1:41" s="7" customFormat="1" x14ac:dyDescent="0.25">
      <c r="A32" s="8" t="s">
        <v>51</v>
      </c>
      <c r="B32" s="7" t="s">
        <v>13</v>
      </c>
      <c r="C32" s="5">
        <v>2837947.66</v>
      </c>
      <c r="D32" s="4">
        <v>495</v>
      </c>
      <c r="E32" s="4">
        <v>13</v>
      </c>
      <c r="F32" s="5">
        <v>2399377.2600000002</v>
      </c>
      <c r="G32" s="4">
        <v>522</v>
      </c>
      <c r="H32" s="4">
        <v>13</v>
      </c>
      <c r="I32" s="4">
        <v>1164899.03</v>
      </c>
      <c r="J32" s="4">
        <v>522</v>
      </c>
      <c r="K32" s="4">
        <v>13</v>
      </c>
      <c r="L32" s="5">
        <v>2012569.21</v>
      </c>
      <c r="M32" s="4">
        <v>522</v>
      </c>
      <c r="N32" s="4">
        <v>13</v>
      </c>
      <c r="O32" s="5">
        <v>3286158.06</v>
      </c>
      <c r="P32" s="4">
        <v>519</v>
      </c>
      <c r="Q32" s="4">
        <v>13</v>
      </c>
      <c r="R32" s="5">
        <v>4187137.4899999993</v>
      </c>
      <c r="S32" s="4">
        <v>516</v>
      </c>
      <c r="T32" s="4">
        <v>13</v>
      </c>
      <c r="U32" s="5">
        <v>3572022.33</v>
      </c>
      <c r="V32" s="4">
        <v>522</v>
      </c>
      <c r="W32" s="4">
        <v>13</v>
      </c>
      <c r="X32" s="5">
        <v>3563326.0300000003</v>
      </c>
      <c r="Y32" s="4">
        <v>522</v>
      </c>
      <c r="Z32" s="4">
        <v>13</v>
      </c>
      <c r="AA32" s="5">
        <v>3948877.73</v>
      </c>
      <c r="AB32" s="4">
        <v>521</v>
      </c>
      <c r="AC32" s="4">
        <v>13</v>
      </c>
      <c r="AD32" s="5">
        <v>3985209.58</v>
      </c>
      <c r="AE32" s="4">
        <v>522</v>
      </c>
      <c r="AF32" s="4">
        <v>13</v>
      </c>
      <c r="AG32" s="5">
        <v>3947344.4299999992</v>
      </c>
      <c r="AH32" s="4">
        <v>522</v>
      </c>
      <c r="AI32" s="4">
        <v>13</v>
      </c>
      <c r="AJ32" s="5">
        <v>4130777.0000000005</v>
      </c>
      <c r="AK32" s="4">
        <v>522</v>
      </c>
      <c r="AL32" s="4">
        <v>13</v>
      </c>
      <c r="AM32" s="26">
        <f t="shared" si="0"/>
        <v>39035645.810000002</v>
      </c>
      <c r="AN32" s="26"/>
      <c r="AO32" s="26"/>
    </row>
    <row r="33" spans="1:41" s="7" customFormat="1" x14ac:dyDescent="0.25">
      <c r="A33" s="8" t="s">
        <v>53</v>
      </c>
      <c r="B33" s="7" t="s">
        <v>13</v>
      </c>
      <c r="C33" s="5">
        <v>199216.57</v>
      </c>
      <c r="D33" s="4">
        <v>89</v>
      </c>
      <c r="E33" s="4">
        <v>3</v>
      </c>
      <c r="F33" s="5">
        <v>152913.82</v>
      </c>
      <c r="G33" s="4">
        <v>89</v>
      </c>
      <c r="H33" s="4">
        <v>3</v>
      </c>
      <c r="I33" s="4">
        <v>78612.649999999994</v>
      </c>
      <c r="J33" s="4">
        <v>89</v>
      </c>
      <c r="K33" s="4">
        <v>3</v>
      </c>
      <c r="L33" s="5">
        <v>264008.36</v>
      </c>
      <c r="M33" s="4">
        <v>89</v>
      </c>
      <c r="N33" s="4">
        <v>3</v>
      </c>
      <c r="O33" s="5">
        <v>309361.19</v>
      </c>
      <c r="P33" s="4">
        <v>89</v>
      </c>
      <c r="Q33" s="4">
        <v>3</v>
      </c>
      <c r="R33" s="5">
        <v>360096.19999999995</v>
      </c>
      <c r="S33" s="4">
        <v>89</v>
      </c>
      <c r="T33" s="4">
        <v>3</v>
      </c>
      <c r="U33" s="5">
        <v>347340</v>
      </c>
      <c r="V33" s="4">
        <v>89</v>
      </c>
      <c r="W33" s="4">
        <v>3</v>
      </c>
      <c r="X33" s="5">
        <v>360689.78</v>
      </c>
      <c r="Y33" s="4">
        <v>89</v>
      </c>
      <c r="Z33" s="4">
        <v>3</v>
      </c>
      <c r="AA33" s="5">
        <v>381032.73</v>
      </c>
      <c r="AB33" s="4">
        <v>85</v>
      </c>
      <c r="AC33" s="4">
        <v>3</v>
      </c>
      <c r="AD33" s="5">
        <v>313312.24</v>
      </c>
      <c r="AE33" s="4">
        <v>89</v>
      </c>
      <c r="AF33" s="4">
        <v>3</v>
      </c>
      <c r="AG33" s="5">
        <v>300412.33</v>
      </c>
      <c r="AH33" s="4">
        <v>89</v>
      </c>
      <c r="AI33" s="4">
        <v>3</v>
      </c>
      <c r="AJ33" s="5">
        <v>311704.3</v>
      </c>
      <c r="AK33" s="4">
        <v>89</v>
      </c>
      <c r="AL33" s="4">
        <v>3</v>
      </c>
      <c r="AM33" s="26">
        <f t="shared" si="0"/>
        <v>3378700.17</v>
      </c>
      <c r="AN33" s="26"/>
      <c r="AO33" s="26"/>
    </row>
    <row r="34" spans="1:41" x14ac:dyDescent="0.25">
      <c r="A34" s="8" t="s">
        <v>55</v>
      </c>
      <c r="B34" s="7" t="s">
        <v>13</v>
      </c>
      <c r="C34" s="5">
        <v>377219.21</v>
      </c>
      <c r="D34" s="4">
        <v>105</v>
      </c>
      <c r="E34" s="4">
        <v>4</v>
      </c>
      <c r="F34" s="5">
        <v>366814.30000000005</v>
      </c>
      <c r="G34" s="4">
        <v>104</v>
      </c>
      <c r="H34" s="4">
        <v>4</v>
      </c>
      <c r="I34" s="4">
        <v>305646.05</v>
      </c>
      <c r="J34" s="4">
        <v>104</v>
      </c>
      <c r="K34" s="4">
        <v>4</v>
      </c>
      <c r="L34" s="5">
        <v>586678.87999999989</v>
      </c>
      <c r="M34" s="4">
        <v>105</v>
      </c>
      <c r="N34" s="4">
        <v>4</v>
      </c>
      <c r="O34" s="5">
        <v>536478.31000000006</v>
      </c>
      <c r="P34" s="4">
        <v>105</v>
      </c>
      <c r="Q34" s="4">
        <v>4</v>
      </c>
      <c r="R34" s="5">
        <v>573280.88</v>
      </c>
      <c r="S34" s="4">
        <v>105</v>
      </c>
      <c r="T34" s="4">
        <v>4</v>
      </c>
      <c r="U34" s="5">
        <v>501662.3</v>
      </c>
      <c r="V34" s="4">
        <v>105</v>
      </c>
      <c r="W34" s="4">
        <v>4</v>
      </c>
      <c r="X34" s="5">
        <v>556223.91</v>
      </c>
      <c r="Y34" s="4">
        <v>105</v>
      </c>
      <c r="Z34" s="4">
        <v>4</v>
      </c>
      <c r="AA34" s="5">
        <v>664859.75999999989</v>
      </c>
      <c r="AB34" s="4">
        <v>105</v>
      </c>
      <c r="AC34" s="4">
        <v>4</v>
      </c>
      <c r="AD34" s="5">
        <v>663560.43999999994</v>
      </c>
      <c r="AE34" s="4">
        <v>105</v>
      </c>
      <c r="AF34" s="4">
        <v>4</v>
      </c>
      <c r="AG34" s="5">
        <v>643515.13</v>
      </c>
      <c r="AH34" s="4">
        <v>105</v>
      </c>
      <c r="AI34" s="4">
        <v>4</v>
      </c>
      <c r="AJ34" s="5">
        <v>590336.14</v>
      </c>
      <c r="AK34" s="4">
        <v>105</v>
      </c>
      <c r="AL34" s="4">
        <v>4</v>
      </c>
      <c r="AM34" s="26">
        <f t="shared" si="0"/>
        <v>6366275.3099999987</v>
      </c>
      <c r="AN34" s="26"/>
      <c r="AO34" s="26"/>
    </row>
    <row r="35" spans="1:41" x14ac:dyDescent="0.25">
      <c r="A35" s="8" t="s">
        <v>57</v>
      </c>
      <c r="B35" s="7" t="s">
        <v>13</v>
      </c>
      <c r="C35" s="5">
        <v>507822.89999999991</v>
      </c>
      <c r="D35" s="4">
        <v>103</v>
      </c>
      <c r="E35" s="4">
        <v>3</v>
      </c>
      <c r="F35" s="5">
        <v>477248.04000000004</v>
      </c>
      <c r="G35" s="4">
        <v>103</v>
      </c>
      <c r="H35" s="4">
        <v>3</v>
      </c>
      <c r="I35" s="4">
        <v>374743.53</v>
      </c>
      <c r="J35" s="4">
        <v>103</v>
      </c>
      <c r="K35" s="4">
        <v>3</v>
      </c>
      <c r="L35" s="5">
        <v>531983.73</v>
      </c>
      <c r="M35" s="4">
        <v>103</v>
      </c>
      <c r="N35" s="4">
        <v>3</v>
      </c>
      <c r="O35" s="5">
        <v>704154.24</v>
      </c>
      <c r="P35" s="4">
        <v>103</v>
      </c>
      <c r="Q35" s="4">
        <v>3</v>
      </c>
      <c r="R35" s="5">
        <v>736254.7</v>
      </c>
      <c r="S35" s="4">
        <v>103</v>
      </c>
      <c r="T35" s="4">
        <v>3</v>
      </c>
      <c r="U35" s="5">
        <v>737592.78</v>
      </c>
      <c r="V35" s="4">
        <v>103</v>
      </c>
      <c r="W35" s="4">
        <v>3</v>
      </c>
      <c r="X35" s="5">
        <v>720628.16</v>
      </c>
      <c r="Y35" s="4">
        <v>103</v>
      </c>
      <c r="Z35" s="4">
        <v>3</v>
      </c>
      <c r="AA35" s="5">
        <v>794903.92999999993</v>
      </c>
      <c r="AB35" s="4">
        <v>103</v>
      </c>
      <c r="AC35" s="4">
        <v>3</v>
      </c>
      <c r="AD35" s="5">
        <v>773038.14</v>
      </c>
      <c r="AE35" s="4">
        <v>103</v>
      </c>
      <c r="AF35" s="4">
        <v>3</v>
      </c>
      <c r="AG35" s="5">
        <v>726637.31</v>
      </c>
      <c r="AH35" s="4">
        <v>103</v>
      </c>
      <c r="AI35" s="4">
        <v>3</v>
      </c>
      <c r="AJ35" s="5">
        <v>656938.28</v>
      </c>
      <c r="AK35" s="4">
        <v>103</v>
      </c>
      <c r="AL35" s="4">
        <v>3</v>
      </c>
      <c r="AM35" s="26">
        <f t="shared" si="0"/>
        <v>7741945.7399999993</v>
      </c>
      <c r="AN35" s="26"/>
      <c r="AO35" s="26"/>
    </row>
    <row r="36" spans="1:41" x14ac:dyDescent="0.25">
      <c r="A36" s="8" t="s">
        <v>59</v>
      </c>
      <c r="B36" s="7" t="s">
        <v>13</v>
      </c>
      <c r="C36" s="5">
        <v>564525.07000000007</v>
      </c>
      <c r="D36" s="4">
        <v>153</v>
      </c>
      <c r="E36" s="4">
        <v>3</v>
      </c>
      <c r="F36" s="5">
        <v>511440.68</v>
      </c>
      <c r="G36" s="4">
        <v>153</v>
      </c>
      <c r="H36" s="4">
        <v>3</v>
      </c>
      <c r="I36" s="4">
        <v>314691.83</v>
      </c>
      <c r="J36" s="4">
        <v>151</v>
      </c>
      <c r="K36" s="4">
        <v>3</v>
      </c>
      <c r="L36" s="5">
        <v>540642.91</v>
      </c>
      <c r="M36" s="4">
        <v>153</v>
      </c>
      <c r="N36" s="4">
        <v>3</v>
      </c>
      <c r="O36" s="5">
        <v>830650.84000000008</v>
      </c>
      <c r="P36" s="4">
        <v>153</v>
      </c>
      <c r="Q36" s="4">
        <v>3</v>
      </c>
      <c r="R36" s="5">
        <v>970629.62999999989</v>
      </c>
      <c r="S36" s="4">
        <v>153</v>
      </c>
      <c r="T36" s="4">
        <v>3</v>
      </c>
      <c r="U36" s="5">
        <v>881502.80999999994</v>
      </c>
      <c r="V36" s="4">
        <v>153</v>
      </c>
      <c r="W36" s="4">
        <v>3</v>
      </c>
      <c r="X36" s="5">
        <v>788440.78</v>
      </c>
      <c r="Y36" s="4">
        <v>152</v>
      </c>
      <c r="Z36" s="4">
        <v>3</v>
      </c>
      <c r="AA36" s="5">
        <v>845418.66</v>
      </c>
      <c r="AB36" s="4">
        <v>153</v>
      </c>
      <c r="AC36" s="4">
        <v>3</v>
      </c>
      <c r="AD36" s="5">
        <v>954364.3</v>
      </c>
      <c r="AE36" s="4">
        <v>152</v>
      </c>
      <c r="AF36" s="4">
        <v>3</v>
      </c>
      <c r="AG36" s="5">
        <v>847010.98</v>
      </c>
      <c r="AH36" s="4">
        <v>153</v>
      </c>
      <c r="AI36" s="4">
        <v>3</v>
      </c>
      <c r="AJ36" s="5">
        <v>869504.28</v>
      </c>
      <c r="AK36" s="4">
        <v>153</v>
      </c>
      <c r="AL36" s="4">
        <v>3</v>
      </c>
      <c r="AM36" s="26">
        <f t="shared" si="0"/>
        <v>8918822.7699999996</v>
      </c>
      <c r="AN36" s="26"/>
      <c r="AO36" s="26"/>
    </row>
    <row r="37" spans="1:41" x14ac:dyDescent="0.25">
      <c r="A37" s="8" t="s">
        <v>61</v>
      </c>
      <c r="B37" s="7" t="s">
        <v>13</v>
      </c>
      <c r="C37" s="5">
        <v>1010382.24</v>
      </c>
      <c r="D37" s="4">
        <v>235</v>
      </c>
      <c r="E37" s="4">
        <v>4</v>
      </c>
      <c r="F37" s="5">
        <v>957594.96</v>
      </c>
      <c r="G37" s="4">
        <v>237</v>
      </c>
      <c r="H37" s="4">
        <v>4</v>
      </c>
      <c r="I37" s="4">
        <v>608064.79</v>
      </c>
      <c r="J37" s="4">
        <v>237</v>
      </c>
      <c r="K37" s="4">
        <v>4</v>
      </c>
      <c r="L37" s="5">
        <v>1063627.3899999999</v>
      </c>
      <c r="M37" s="4">
        <v>237</v>
      </c>
      <c r="N37" s="4">
        <v>4</v>
      </c>
      <c r="O37" s="5">
        <v>1306666.0499999998</v>
      </c>
      <c r="P37" s="4">
        <v>235</v>
      </c>
      <c r="Q37" s="4">
        <v>4</v>
      </c>
      <c r="R37" s="5">
        <v>1523264.34</v>
      </c>
      <c r="S37" s="4">
        <v>238</v>
      </c>
      <c r="T37" s="4">
        <v>4</v>
      </c>
      <c r="U37" s="5">
        <v>1343740.11</v>
      </c>
      <c r="V37" s="4">
        <v>238</v>
      </c>
      <c r="W37" s="4">
        <v>4</v>
      </c>
      <c r="X37" s="5">
        <v>1398298.63</v>
      </c>
      <c r="Y37" s="4">
        <v>238</v>
      </c>
      <c r="Z37" s="4">
        <v>4</v>
      </c>
      <c r="AA37" s="5">
        <v>1663788.33</v>
      </c>
      <c r="AB37" s="4">
        <v>237</v>
      </c>
      <c r="AC37" s="4">
        <v>4</v>
      </c>
      <c r="AD37" s="5">
        <v>1617463.68</v>
      </c>
      <c r="AE37" s="4">
        <v>238</v>
      </c>
      <c r="AF37" s="4">
        <v>4</v>
      </c>
      <c r="AG37" s="5">
        <v>1587284.97</v>
      </c>
      <c r="AH37" s="4">
        <v>238</v>
      </c>
      <c r="AI37" s="4">
        <v>4</v>
      </c>
      <c r="AJ37" s="5">
        <v>1573426.0099999998</v>
      </c>
      <c r="AK37" s="4">
        <v>237</v>
      </c>
      <c r="AL37" s="4">
        <v>4</v>
      </c>
      <c r="AM37" s="26">
        <f t="shared" si="0"/>
        <v>15653601.5</v>
      </c>
      <c r="AN37" s="26"/>
      <c r="AO37" s="26"/>
    </row>
    <row r="38" spans="1:41" x14ac:dyDescent="0.25">
      <c r="A38" s="8" t="s">
        <v>63</v>
      </c>
      <c r="B38" s="7" t="s">
        <v>13</v>
      </c>
      <c r="C38" s="5">
        <v>570340.44999999995</v>
      </c>
      <c r="D38" s="4">
        <v>154</v>
      </c>
      <c r="E38" s="4">
        <v>4</v>
      </c>
      <c r="F38" s="5">
        <v>501657.33</v>
      </c>
      <c r="G38" s="4">
        <v>154</v>
      </c>
      <c r="H38" s="4">
        <v>4</v>
      </c>
      <c r="I38" s="4">
        <v>370898.49</v>
      </c>
      <c r="J38" s="4">
        <v>154</v>
      </c>
      <c r="K38" s="4">
        <v>4</v>
      </c>
      <c r="L38" s="5">
        <v>491035.04000000004</v>
      </c>
      <c r="M38" s="4">
        <v>154</v>
      </c>
      <c r="N38" s="4">
        <v>4</v>
      </c>
      <c r="O38" s="5">
        <v>741452.72</v>
      </c>
      <c r="P38" s="4">
        <v>154</v>
      </c>
      <c r="Q38" s="4">
        <v>4</v>
      </c>
      <c r="R38" s="5">
        <v>900200.27</v>
      </c>
      <c r="S38" s="4">
        <v>154</v>
      </c>
      <c r="T38" s="4">
        <v>4</v>
      </c>
      <c r="U38" s="5">
        <v>802264.83</v>
      </c>
      <c r="V38" s="4">
        <v>154</v>
      </c>
      <c r="W38" s="4">
        <v>4</v>
      </c>
      <c r="X38" s="5">
        <v>749654.8899999999</v>
      </c>
      <c r="Y38" s="4">
        <v>154</v>
      </c>
      <c r="Z38" s="4">
        <v>4</v>
      </c>
      <c r="AA38" s="5">
        <v>884941.27999999991</v>
      </c>
      <c r="AB38" s="4">
        <v>154</v>
      </c>
      <c r="AC38" s="4">
        <v>4</v>
      </c>
      <c r="AD38" s="5">
        <v>922281.76</v>
      </c>
      <c r="AE38" s="4">
        <v>154</v>
      </c>
      <c r="AF38" s="4">
        <v>4</v>
      </c>
      <c r="AG38" s="5">
        <v>937765.42999999993</v>
      </c>
      <c r="AH38" s="4">
        <v>154</v>
      </c>
      <c r="AI38" s="4">
        <v>4</v>
      </c>
      <c r="AJ38" s="5">
        <v>815787.4</v>
      </c>
      <c r="AK38" s="4">
        <v>154</v>
      </c>
      <c r="AL38" s="4">
        <v>4</v>
      </c>
      <c r="AM38" s="26">
        <f t="shared" si="0"/>
        <v>8688279.8899999987</v>
      </c>
      <c r="AN38" s="26"/>
      <c r="AO38" s="26"/>
    </row>
    <row r="39" spans="1:41" x14ac:dyDescent="0.25">
      <c r="A39" s="8" t="s">
        <v>64</v>
      </c>
      <c r="B39" s="7" t="s">
        <v>11</v>
      </c>
      <c r="C39" s="5">
        <v>4531881</v>
      </c>
      <c r="D39" s="4">
        <v>690</v>
      </c>
      <c r="E39" s="4">
        <v>10</v>
      </c>
      <c r="F39" s="5">
        <v>1064035.01</v>
      </c>
      <c r="G39" s="4">
        <v>697</v>
      </c>
      <c r="H39" s="4">
        <v>10</v>
      </c>
      <c r="I39" s="4">
        <v>4.5</v>
      </c>
      <c r="J39" s="4">
        <v>695</v>
      </c>
      <c r="K39" s="4">
        <v>10</v>
      </c>
      <c r="L39" s="5">
        <v>656009.77</v>
      </c>
      <c r="M39" s="4">
        <v>693</v>
      </c>
      <c r="N39" s="4">
        <v>10</v>
      </c>
      <c r="O39" s="5">
        <v>6552980.3200000003</v>
      </c>
      <c r="P39" s="4">
        <v>698</v>
      </c>
      <c r="Q39" s="4">
        <v>10</v>
      </c>
      <c r="R39" s="5">
        <v>7000390.75</v>
      </c>
      <c r="S39" s="4">
        <v>698</v>
      </c>
      <c r="T39" s="4">
        <v>10</v>
      </c>
      <c r="U39" s="5">
        <v>5885524.5199999996</v>
      </c>
      <c r="V39" s="4">
        <v>698</v>
      </c>
      <c r="W39" s="4">
        <v>10</v>
      </c>
      <c r="X39" s="5">
        <v>6109059.2699999996</v>
      </c>
      <c r="Y39" s="4">
        <v>707</v>
      </c>
      <c r="Z39" s="4">
        <v>10</v>
      </c>
      <c r="AA39" s="5">
        <v>7931574.6100000013</v>
      </c>
      <c r="AB39" s="4">
        <v>718</v>
      </c>
      <c r="AC39" s="4">
        <v>10</v>
      </c>
      <c r="AD39" s="5">
        <v>7147861.2999999998</v>
      </c>
      <c r="AE39" s="4">
        <v>718</v>
      </c>
      <c r="AF39" s="4">
        <v>10</v>
      </c>
      <c r="AG39" s="5">
        <v>7153202.6100000003</v>
      </c>
      <c r="AH39" s="4">
        <v>718</v>
      </c>
      <c r="AI39" s="4">
        <v>10</v>
      </c>
      <c r="AJ39" s="5">
        <v>7079946.9900000002</v>
      </c>
      <c r="AK39" s="4">
        <v>717</v>
      </c>
      <c r="AL39" s="4">
        <v>10</v>
      </c>
      <c r="AM39" s="26">
        <f t="shared" si="0"/>
        <v>61112470.649999999</v>
      </c>
      <c r="AN39" s="26"/>
      <c r="AO39" s="26"/>
    </row>
    <row r="40" spans="1:41" x14ac:dyDescent="0.25">
      <c r="A40" s="7" t="s">
        <v>66</v>
      </c>
      <c r="B40" s="7" t="s">
        <v>11</v>
      </c>
      <c r="C40" s="5">
        <v>3575136.61</v>
      </c>
      <c r="D40" s="4">
        <v>641</v>
      </c>
      <c r="E40" s="4">
        <v>12</v>
      </c>
      <c r="F40" s="5">
        <v>800943.92</v>
      </c>
      <c r="G40" s="4">
        <v>629</v>
      </c>
      <c r="H40" s="4">
        <v>12</v>
      </c>
      <c r="I40" s="4">
        <v>0</v>
      </c>
      <c r="J40" s="4">
        <v>640</v>
      </c>
      <c r="K40" s="4">
        <v>12</v>
      </c>
      <c r="L40" s="5">
        <v>381299.71</v>
      </c>
      <c r="M40" s="4">
        <v>638</v>
      </c>
      <c r="N40" s="4">
        <v>12</v>
      </c>
      <c r="O40" s="5">
        <v>5012409.6599999992</v>
      </c>
      <c r="P40" s="4">
        <v>641</v>
      </c>
      <c r="Q40" s="4">
        <v>12</v>
      </c>
      <c r="R40" s="5">
        <v>5212368.1499999994</v>
      </c>
      <c r="S40" s="4">
        <v>641</v>
      </c>
      <c r="T40" s="4">
        <v>12</v>
      </c>
      <c r="U40" s="5">
        <v>4672689.6800000006</v>
      </c>
      <c r="V40" s="4">
        <v>641</v>
      </c>
      <c r="W40" s="4">
        <v>12</v>
      </c>
      <c r="X40" s="5">
        <v>4770935.84</v>
      </c>
      <c r="Y40" s="4">
        <v>641</v>
      </c>
      <c r="Z40" s="4">
        <v>12</v>
      </c>
      <c r="AA40" s="5">
        <v>5494675.6199999992</v>
      </c>
      <c r="AB40" s="4">
        <v>641</v>
      </c>
      <c r="AC40" s="4">
        <v>12</v>
      </c>
      <c r="AD40" s="5">
        <v>5495470.040000001</v>
      </c>
      <c r="AE40" s="4">
        <v>640</v>
      </c>
      <c r="AF40" s="4">
        <v>12</v>
      </c>
      <c r="AG40" s="5">
        <v>5584209.1899999995</v>
      </c>
      <c r="AH40" s="4">
        <v>641</v>
      </c>
      <c r="AI40" s="4">
        <v>12</v>
      </c>
      <c r="AJ40" s="5">
        <v>5210493.4300000006</v>
      </c>
      <c r="AK40" s="4">
        <v>640</v>
      </c>
      <c r="AL40" s="4">
        <v>12</v>
      </c>
      <c r="AM40" s="26">
        <f t="shared" si="0"/>
        <v>46210631.849999994</v>
      </c>
      <c r="AN40" s="26"/>
      <c r="AO40" s="26"/>
    </row>
    <row r="41" spans="1:41" x14ac:dyDescent="0.25">
      <c r="A41" s="7" t="s">
        <v>67</v>
      </c>
      <c r="B41" s="7" t="s">
        <v>11</v>
      </c>
      <c r="C41" s="5">
        <v>4929711.1100000003</v>
      </c>
      <c r="D41" s="4">
        <v>743</v>
      </c>
      <c r="E41" s="4">
        <v>12</v>
      </c>
      <c r="F41" s="5">
        <v>1153343.07</v>
      </c>
      <c r="G41" s="4">
        <v>743</v>
      </c>
      <c r="H41" s="4">
        <v>12</v>
      </c>
      <c r="I41" s="4">
        <v>7.0000000000000007E-2</v>
      </c>
      <c r="J41" s="4">
        <v>733</v>
      </c>
      <c r="K41" s="4">
        <v>12</v>
      </c>
      <c r="L41" s="5">
        <v>622724.6399999999</v>
      </c>
      <c r="M41" s="4">
        <v>742</v>
      </c>
      <c r="N41" s="4">
        <v>12</v>
      </c>
      <c r="O41" s="5">
        <v>6864860.2700000005</v>
      </c>
      <c r="P41" s="4">
        <v>741</v>
      </c>
      <c r="Q41" s="4">
        <v>12</v>
      </c>
      <c r="R41" s="5">
        <v>7262411.5799999982</v>
      </c>
      <c r="S41" s="4">
        <v>744</v>
      </c>
      <c r="T41" s="4">
        <v>12</v>
      </c>
      <c r="U41" s="5">
        <v>6436273.4699999988</v>
      </c>
      <c r="V41" s="4">
        <v>744</v>
      </c>
      <c r="W41" s="4">
        <v>12</v>
      </c>
      <c r="X41" s="5">
        <v>6157940.3499999996</v>
      </c>
      <c r="Y41" s="4">
        <v>744</v>
      </c>
      <c r="Z41" s="4">
        <v>12</v>
      </c>
      <c r="AA41" s="5">
        <v>7551431.6799999988</v>
      </c>
      <c r="AB41" s="4">
        <v>744</v>
      </c>
      <c r="AC41" s="4">
        <v>12</v>
      </c>
      <c r="AD41" s="5">
        <v>7660287.6100000003</v>
      </c>
      <c r="AE41" s="4">
        <v>744</v>
      </c>
      <c r="AF41" s="4">
        <v>12</v>
      </c>
      <c r="AG41" s="5">
        <v>7496794.5499999989</v>
      </c>
      <c r="AH41" s="4">
        <v>744</v>
      </c>
      <c r="AI41" s="4">
        <v>12</v>
      </c>
      <c r="AJ41" s="5">
        <v>7380422.7500000009</v>
      </c>
      <c r="AK41" s="4">
        <v>742</v>
      </c>
      <c r="AL41" s="4">
        <v>12</v>
      </c>
      <c r="AM41" s="26">
        <f t="shared" si="0"/>
        <v>63516201.149999991</v>
      </c>
      <c r="AN41" s="26"/>
      <c r="AO41" s="26"/>
    </row>
    <row r="42" spans="1:41" x14ac:dyDescent="0.25">
      <c r="A42" s="7" t="s">
        <v>68</v>
      </c>
      <c r="B42" s="7" t="s">
        <v>11</v>
      </c>
      <c r="C42" s="5">
        <v>903908.41</v>
      </c>
      <c r="D42" s="4">
        <v>162</v>
      </c>
      <c r="E42" s="4">
        <v>4</v>
      </c>
      <c r="F42" s="5">
        <v>212943.61</v>
      </c>
      <c r="G42" s="4">
        <v>162</v>
      </c>
      <c r="H42" s="4">
        <v>4</v>
      </c>
      <c r="I42" s="4">
        <v>0</v>
      </c>
      <c r="J42" s="4">
        <v>162</v>
      </c>
      <c r="K42" s="4">
        <v>4</v>
      </c>
      <c r="L42" s="5">
        <v>94849.62999999999</v>
      </c>
      <c r="M42" s="4">
        <v>162</v>
      </c>
      <c r="N42" s="4">
        <v>4</v>
      </c>
      <c r="O42" s="5">
        <v>1519408.42</v>
      </c>
      <c r="P42" s="4">
        <v>162</v>
      </c>
      <c r="Q42" s="4">
        <v>4</v>
      </c>
      <c r="R42" s="5">
        <v>1518285.7999999998</v>
      </c>
      <c r="S42" s="4">
        <v>162</v>
      </c>
      <c r="T42" s="4">
        <v>4</v>
      </c>
      <c r="U42" s="5">
        <v>1310565.8700000001</v>
      </c>
      <c r="V42" s="4">
        <v>162</v>
      </c>
      <c r="W42" s="4">
        <v>4</v>
      </c>
      <c r="X42" s="5">
        <v>1382434.98</v>
      </c>
      <c r="Y42" s="4">
        <v>162</v>
      </c>
      <c r="Z42" s="4">
        <v>4</v>
      </c>
      <c r="AA42" s="5">
        <v>1540915.37</v>
      </c>
      <c r="AB42" s="4">
        <v>162</v>
      </c>
      <c r="AC42" s="4">
        <v>4</v>
      </c>
      <c r="AD42" s="5">
        <v>1559711.7199999997</v>
      </c>
      <c r="AE42" s="4">
        <v>162</v>
      </c>
      <c r="AF42" s="4">
        <v>4</v>
      </c>
      <c r="AG42" s="5">
        <v>1552502.38</v>
      </c>
      <c r="AH42" s="4">
        <v>162</v>
      </c>
      <c r="AI42" s="4">
        <v>4</v>
      </c>
      <c r="AJ42" s="5">
        <v>1533908.62</v>
      </c>
      <c r="AK42" s="4">
        <v>162</v>
      </c>
      <c r="AL42" s="4">
        <v>4</v>
      </c>
      <c r="AM42" s="26">
        <f t="shared" si="0"/>
        <v>13129434.809999999</v>
      </c>
      <c r="AN42" s="26"/>
      <c r="AO42" s="26"/>
    </row>
    <row r="43" spans="1:41" x14ac:dyDescent="0.25">
      <c r="A43" s="7" t="s">
        <v>69</v>
      </c>
      <c r="B43" s="7" t="s">
        <v>11</v>
      </c>
      <c r="C43" s="5">
        <v>2786775.88</v>
      </c>
      <c r="D43" s="4">
        <v>431</v>
      </c>
      <c r="E43" s="4">
        <v>6</v>
      </c>
      <c r="F43" s="5">
        <v>675906.22000000009</v>
      </c>
      <c r="G43" s="4">
        <v>431</v>
      </c>
      <c r="H43" s="4">
        <v>6</v>
      </c>
      <c r="I43" s="4">
        <v>0.05</v>
      </c>
      <c r="J43" s="4">
        <v>429</v>
      </c>
      <c r="K43" s="4">
        <v>6</v>
      </c>
      <c r="L43" s="5">
        <v>442345.72</v>
      </c>
      <c r="M43" s="4">
        <v>428</v>
      </c>
      <c r="N43" s="4">
        <v>6</v>
      </c>
      <c r="O43" s="5">
        <v>4211143.1300000008</v>
      </c>
      <c r="P43" s="4">
        <v>421</v>
      </c>
      <c r="Q43" s="4">
        <v>6</v>
      </c>
      <c r="R43" s="5">
        <v>4549964.07</v>
      </c>
      <c r="S43" s="4">
        <v>431</v>
      </c>
      <c r="T43" s="4">
        <v>6</v>
      </c>
      <c r="U43" s="5">
        <v>3883165.5199999996</v>
      </c>
      <c r="V43" s="4">
        <v>431</v>
      </c>
      <c r="W43" s="4">
        <v>6</v>
      </c>
      <c r="X43" s="5">
        <v>3993916.46</v>
      </c>
      <c r="Y43" s="4">
        <v>431</v>
      </c>
      <c r="Z43" s="4">
        <v>6</v>
      </c>
      <c r="AA43" s="5">
        <v>4971837.3499999996</v>
      </c>
      <c r="AB43" s="4">
        <v>430</v>
      </c>
      <c r="AC43" s="4">
        <v>6</v>
      </c>
      <c r="AD43" s="5">
        <v>4838150.38</v>
      </c>
      <c r="AE43" s="4">
        <v>428</v>
      </c>
      <c r="AF43" s="4">
        <v>6</v>
      </c>
      <c r="AG43" s="5">
        <v>4700142.1800000006</v>
      </c>
      <c r="AH43" s="4">
        <v>431</v>
      </c>
      <c r="AI43" s="4">
        <v>6</v>
      </c>
      <c r="AJ43" s="5">
        <v>4556800.3500000006</v>
      </c>
      <c r="AK43" s="4">
        <v>430</v>
      </c>
      <c r="AL43" s="4">
        <v>6</v>
      </c>
      <c r="AM43" s="26">
        <f t="shared" si="0"/>
        <v>39610147.310000002</v>
      </c>
      <c r="AN43" s="26"/>
      <c r="AO43" s="26"/>
    </row>
    <row r="44" spans="1:41" x14ac:dyDescent="0.25">
      <c r="A44" s="7" t="s">
        <v>70</v>
      </c>
      <c r="B44" s="7" t="s">
        <v>11</v>
      </c>
      <c r="C44" s="5">
        <v>3262813.62</v>
      </c>
      <c r="D44" s="4">
        <v>522</v>
      </c>
      <c r="E44" s="4">
        <v>7</v>
      </c>
      <c r="F44" s="5">
        <v>708361.22</v>
      </c>
      <c r="G44" s="4">
        <v>522</v>
      </c>
      <c r="H44" s="4">
        <v>7</v>
      </c>
      <c r="I44" s="4">
        <v>0</v>
      </c>
      <c r="J44" s="4">
        <v>502</v>
      </c>
      <c r="K44" s="4">
        <v>7</v>
      </c>
      <c r="L44" s="5">
        <v>478359.39999999991</v>
      </c>
      <c r="M44" s="4">
        <v>494</v>
      </c>
      <c r="N44" s="4">
        <v>7</v>
      </c>
      <c r="O44" s="5">
        <v>4779575.29</v>
      </c>
      <c r="P44" s="4">
        <v>519</v>
      </c>
      <c r="Q44" s="4">
        <v>7</v>
      </c>
      <c r="R44" s="5">
        <v>5297633.51</v>
      </c>
      <c r="S44" s="4">
        <v>522</v>
      </c>
      <c r="T44" s="4">
        <v>7</v>
      </c>
      <c r="U44" s="5">
        <v>4726804.0299999993</v>
      </c>
      <c r="V44" s="4">
        <v>522</v>
      </c>
      <c r="W44" s="4">
        <v>7</v>
      </c>
      <c r="X44" s="5">
        <v>4442289.97</v>
      </c>
      <c r="Y44" s="4">
        <v>522</v>
      </c>
      <c r="Z44" s="4">
        <v>7</v>
      </c>
      <c r="AA44" s="5">
        <v>5135000.55</v>
      </c>
      <c r="AB44" s="4">
        <v>522</v>
      </c>
      <c r="AC44" s="4">
        <v>7</v>
      </c>
      <c r="AD44" s="5">
        <v>5245418.8400000008</v>
      </c>
      <c r="AE44" s="4">
        <v>522</v>
      </c>
      <c r="AF44" s="4">
        <v>7</v>
      </c>
      <c r="AG44" s="5">
        <v>5185814.28</v>
      </c>
      <c r="AH44" s="4">
        <v>522</v>
      </c>
      <c r="AI44" s="4">
        <v>7</v>
      </c>
      <c r="AJ44" s="5">
        <v>4907768.3600000003</v>
      </c>
      <c r="AK44" s="4">
        <v>522</v>
      </c>
      <c r="AL44" s="4">
        <v>7</v>
      </c>
      <c r="AM44" s="26">
        <f t="shared" si="0"/>
        <v>44169839.07</v>
      </c>
      <c r="AN44" s="26"/>
      <c r="AO44" s="26"/>
    </row>
    <row r="45" spans="1:41" x14ac:dyDescent="0.25">
      <c r="A45" s="7" t="s">
        <v>71</v>
      </c>
      <c r="B45" s="7" t="s">
        <v>11</v>
      </c>
      <c r="C45" s="5">
        <v>3294787.97</v>
      </c>
      <c r="D45" s="4">
        <v>634</v>
      </c>
      <c r="E45" s="4">
        <v>9</v>
      </c>
      <c r="F45" s="5">
        <v>745694.31999999983</v>
      </c>
      <c r="G45" s="4">
        <v>634</v>
      </c>
      <c r="H45" s="4">
        <v>9</v>
      </c>
      <c r="I45" s="4">
        <v>0</v>
      </c>
      <c r="J45" s="4">
        <v>618</v>
      </c>
      <c r="K45" s="4">
        <v>9</v>
      </c>
      <c r="L45" s="5">
        <v>429761.01999999996</v>
      </c>
      <c r="M45" s="4">
        <v>635</v>
      </c>
      <c r="N45" s="4">
        <v>9</v>
      </c>
      <c r="O45" s="5">
        <v>4707434.92</v>
      </c>
      <c r="P45" s="4">
        <v>635</v>
      </c>
      <c r="Q45" s="4">
        <v>9</v>
      </c>
      <c r="R45" s="5">
        <v>4609383.6099999994</v>
      </c>
      <c r="S45" s="4">
        <v>633</v>
      </c>
      <c r="T45" s="4">
        <v>9</v>
      </c>
      <c r="U45" s="5">
        <v>3911418.6499999994</v>
      </c>
      <c r="V45" s="4">
        <v>635</v>
      </c>
      <c r="W45" s="4">
        <v>9</v>
      </c>
      <c r="X45" s="5">
        <v>4300080.2299999995</v>
      </c>
      <c r="Y45" s="4">
        <v>635</v>
      </c>
      <c r="Z45" s="4">
        <v>9</v>
      </c>
      <c r="AA45" s="5">
        <v>4477251.49</v>
      </c>
      <c r="AB45" s="4">
        <v>635</v>
      </c>
      <c r="AC45" s="4">
        <v>9</v>
      </c>
      <c r="AD45" s="5">
        <v>4530969.71</v>
      </c>
      <c r="AE45" s="4">
        <v>635</v>
      </c>
      <c r="AF45" s="4">
        <v>9</v>
      </c>
      <c r="AG45" s="5">
        <v>4485052.5399999991</v>
      </c>
      <c r="AH45" s="4">
        <v>635</v>
      </c>
      <c r="AI45" s="4">
        <v>9</v>
      </c>
      <c r="AJ45" s="5">
        <v>4441472.46</v>
      </c>
      <c r="AK45" s="4">
        <v>635</v>
      </c>
      <c r="AL45" s="4">
        <v>9</v>
      </c>
      <c r="AM45" s="26">
        <f t="shared" si="0"/>
        <v>39933306.920000002</v>
      </c>
      <c r="AN45" s="26"/>
      <c r="AO45" s="26"/>
    </row>
    <row r="46" spans="1:41" x14ac:dyDescent="0.25">
      <c r="A46" s="7" t="s">
        <v>72</v>
      </c>
      <c r="B46" s="7" t="s">
        <v>11</v>
      </c>
      <c r="C46" s="5">
        <v>3585405.4699999997</v>
      </c>
      <c r="D46" s="4">
        <v>640</v>
      </c>
      <c r="E46" s="4">
        <v>8</v>
      </c>
      <c r="F46" s="5">
        <v>751325.08</v>
      </c>
      <c r="G46" s="4">
        <v>640</v>
      </c>
      <c r="H46" s="4">
        <v>8</v>
      </c>
      <c r="I46" s="4">
        <v>0.64</v>
      </c>
      <c r="J46" s="4">
        <v>639</v>
      </c>
      <c r="K46" s="4">
        <v>8</v>
      </c>
      <c r="L46" s="5">
        <v>556380.5</v>
      </c>
      <c r="M46" s="4">
        <v>639</v>
      </c>
      <c r="N46" s="4">
        <v>8</v>
      </c>
      <c r="O46" s="5">
        <v>5281394.82</v>
      </c>
      <c r="P46" s="4">
        <v>639</v>
      </c>
      <c r="Q46" s="4">
        <v>8</v>
      </c>
      <c r="R46" s="5">
        <v>5599606.4900000002</v>
      </c>
      <c r="S46" s="4">
        <v>640</v>
      </c>
      <c r="T46" s="4">
        <v>8</v>
      </c>
      <c r="U46" s="5">
        <v>4668960.1100000003</v>
      </c>
      <c r="V46" s="4">
        <v>640</v>
      </c>
      <c r="W46" s="4">
        <v>8</v>
      </c>
      <c r="X46" s="5">
        <v>4664781.6099999994</v>
      </c>
      <c r="Y46" s="4">
        <v>640</v>
      </c>
      <c r="Z46" s="4">
        <v>8</v>
      </c>
      <c r="AA46" s="5">
        <v>5399327.5199999996</v>
      </c>
      <c r="AB46" s="4">
        <v>640</v>
      </c>
      <c r="AC46" s="4">
        <v>8</v>
      </c>
      <c r="AD46" s="5">
        <v>5202848.04</v>
      </c>
      <c r="AE46" s="4">
        <v>640</v>
      </c>
      <c r="AF46" s="4">
        <v>8</v>
      </c>
      <c r="AG46" s="5">
        <v>5270989.92</v>
      </c>
      <c r="AH46" s="4">
        <v>640</v>
      </c>
      <c r="AI46" s="4">
        <v>8</v>
      </c>
      <c r="AJ46" s="5">
        <v>4941606.2799999993</v>
      </c>
      <c r="AK46" s="4">
        <v>640</v>
      </c>
      <c r="AL46" s="4">
        <v>8</v>
      </c>
      <c r="AM46" s="26">
        <f t="shared" si="0"/>
        <v>45922626.480000004</v>
      </c>
      <c r="AN46" s="26"/>
      <c r="AO46" s="26"/>
    </row>
    <row r="47" spans="1:41" x14ac:dyDescent="0.25">
      <c r="A47" s="7" t="s">
        <v>73</v>
      </c>
      <c r="B47" s="7" t="s">
        <v>11</v>
      </c>
      <c r="C47" s="5">
        <v>4189157.09</v>
      </c>
      <c r="D47" s="4">
        <v>763</v>
      </c>
      <c r="E47" s="4">
        <v>11</v>
      </c>
      <c r="F47" s="5">
        <v>954027.59000000008</v>
      </c>
      <c r="G47" s="4">
        <v>766</v>
      </c>
      <c r="H47" s="4">
        <v>11</v>
      </c>
      <c r="I47" s="4">
        <v>0.09</v>
      </c>
      <c r="J47" s="4">
        <v>762</v>
      </c>
      <c r="K47" s="4">
        <v>11</v>
      </c>
      <c r="L47" s="5">
        <v>564949.5</v>
      </c>
      <c r="M47" s="4">
        <v>759</v>
      </c>
      <c r="N47" s="4">
        <v>11</v>
      </c>
      <c r="O47" s="5">
        <v>6049401.8399999999</v>
      </c>
      <c r="P47" s="4">
        <v>763</v>
      </c>
      <c r="Q47" s="4">
        <v>11</v>
      </c>
      <c r="R47" s="5">
        <v>6566362.7699999996</v>
      </c>
      <c r="S47" s="4">
        <v>766</v>
      </c>
      <c r="T47" s="4">
        <v>11</v>
      </c>
      <c r="U47" s="5">
        <v>5943257.9000000004</v>
      </c>
      <c r="V47" s="4">
        <v>767</v>
      </c>
      <c r="W47" s="4">
        <v>11</v>
      </c>
      <c r="X47" s="5">
        <v>5650895.3000000007</v>
      </c>
      <c r="Y47" s="4">
        <v>764</v>
      </c>
      <c r="Z47" s="4">
        <v>11</v>
      </c>
      <c r="AA47" s="5">
        <v>6737418.0599999996</v>
      </c>
      <c r="AB47" s="4">
        <v>767</v>
      </c>
      <c r="AC47" s="4">
        <v>11</v>
      </c>
      <c r="AD47" s="5">
        <v>6668627.96</v>
      </c>
      <c r="AE47" s="4">
        <v>767</v>
      </c>
      <c r="AF47" s="4">
        <v>11</v>
      </c>
      <c r="AG47" s="5">
        <v>6552285.5299999984</v>
      </c>
      <c r="AH47" s="4">
        <v>761</v>
      </c>
      <c r="AI47" s="4">
        <v>11</v>
      </c>
      <c r="AJ47" s="5">
        <v>6340594.2800000003</v>
      </c>
      <c r="AK47" s="4">
        <v>767</v>
      </c>
      <c r="AL47" s="4">
        <v>11</v>
      </c>
      <c r="AM47" s="26">
        <f t="shared" si="0"/>
        <v>56216977.910000004</v>
      </c>
      <c r="AN47" s="26"/>
      <c r="AO47" s="26"/>
    </row>
    <row r="48" spans="1:41" x14ac:dyDescent="0.25">
      <c r="A48" s="7" t="s">
        <v>74</v>
      </c>
      <c r="B48" s="7" t="s">
        <v>11</v>
      </c>
      <c r="C48" s="5">
        <v>6195300.71</v>
      </c>
      <c r="D48" s="4">
        <v>955</v>
      </c>
      <c r="E48" s="4">
        <v>15</v>
      </c>
      <c r="F48" s="5">
        <v>1407766.36</v>
      </c>
      <c r="G48" s="4">
        <v>951</v>
      </c>
      <c r="H48" s="4">
        <v>15</v>
      </c>
      <c r="I48" s="4">
        <v>0.01</v>
      </c>
      <c r="J48" s="4">
        <v>950</v>
      </c>
      <c r="K48" s="4">
        <v>15</v>
      </c>
      <c r="L48" s="5">
        <v>820723.84999999986</v>
      </c>
      <c r="M48" s="4">
        <v>946</v>
      </c>
      <c r="N48" s="4">
        <v>15</v>
      </c>
      <c r="O48" s="5">
        <v>9139367.8000000007</v>
      </c>
      <c r="P48" s="4">
        <v>950</v>
      </c>
      <c r="Q48" s="4">
        <v>15</v>
      </c>
      <c r="R48" s="5">
        <v>9946312.5000000019</v>
      </c>
      <c r="S48" s="4">
        <v>952</v>
      </c>
      <c r="T48" s="4">
        <v>15</v>
      </c>
      <c r="U48" s="5">
        <v>8336375.1699999999</v>
      </c>
      <c r="V48" s="4">
        <v>955</v>
      </c>
      <c r="W48" s="4">
        <v>15</v>
      </c>
      <c r="X48" s="5">
        <v>8891504.6699999999</v>
      </c>
      <c r="Y48" s="4">
        <v>952</v>
      </c>
      <c r="Z48" s="4">
        <v>15</v>
      </c>
      <c r="AA48" s="5">
        <v>9841950.7899999991</v>
      </c>
      <c r="AB48" s="4">
        <v>952</v>
      </c>
      <c r="AC48" s="4">
        <v>15</v>
      </c>
      <c r="AD48" s="5">
        <v>10046036.4</v>
      </c>
      <c r="AE48" s="4">
        <v>955</v>
      </c>
      <c r="AF48" s="4">
        <v>15</v>
      </c>
      <c r="AG48" s="5">
        <v>10371053.440000001</v>
      </c>
      <c r="AH48" s="4">
        <v>955</v>
      </c>
      <c r="AI48" s="4">
        <v>15</v>
      </c>
      <c r="AJ48" s="5">
        <v>9935050.0100000016</v>
      </c>
      <c r="AK48" s="4">
        <v>955</v>
      </c>
      <c r="AL48" s="4">
        <v>15</v>
      </c>
      <c r="AM48" s="26">
        <f t="shared" si="0"/>
        <v>84931441.710000008</v>
      </c>
      <c r="AN48" s="26"/>
      <c r="AO48" s="26"/>
    </row>
    <row r="49" spans="1:41" x14ac:dyDescent="0.25">
      <c r="A49" s="7" t="s">
        <v>75</v>
      </c>
      <c r="B49" s="7" t="s">
        <v>11</v>
      </c>
      <c r="C49" s="5">
        <v>1652220.68</v>
      </c>
      <c r="D49" s="4">
        <v>377</v>
      </c>
      <c r="E49" s="4">
        <v>10</v>
      </c>
      <c r="F49" s="5">
        <v>365800.89</v>
      </c>
      <c r="G49" s="4">
        <v>377</v>
      </c>
      <c r="H49" s="4">
        <v>10</v>
      </c>
      <c r="I49" s="4">
        <v>0</v>
      </c>
      <c r="J49" s="4">
        <v>377</v>
      </c>
      <c r="K49" s="4">
        <v>10</v>
      </c>
      <c r="L49" s="5">
        <v>205366.58999999997</v>
      </c>
      <c r="M49" s="4">
        <v>376</v>
      </c>
      <c r="N49" s="4">
        <v>10</v>
      </c>
      <c r="O49" s="5">
        <v>2284674.16</v>
      </c>
      <c r="P49" s="4">
        <v>377</v>
      </c>
      <c r="Q49" s="4">
        <v>10</v>
      </c>
      <c r="R49" s="5">
        <v>2445366.3899999997</v>
      </c>
      <c r="S49" s="4">
        <v>377</v>
      </c>
      <c r="T49" s="4">
        <v>10</v>
      </c>
      <c r="U49" s="5">
        <v>2021284.2699999998</v>
      </c>
      <c r="V49" s="4">
        <v>377</v>
      </c>
      <c r="W49" s="4">
        <v>10</v>
      </c>
      <c r="X49" s="5">
        <v>2195995.9500000002</v>
      </c>
      <c r="Y49" s="4">
        <v>377</v>
      </c>
      <c r="Z49" s="4">
        <v>10</v>
      </c>
      <c r="AA49" s="5">
        <v>2452118.9</v>
      </c>
      <c r="AB49" s="4">
        <v>376</v>
      </c>
      <c r="AC49" s="4">
        <v>10</v>
      </c>
      <c r="AD49" s="5">
        <v>2417635.61</v>
      </c>
      <c r="AE49" s="4">
        <v>377</v>
      </c>
      <c r="AF49" s="4">
        <v>10</v>
      </c>
      <c r="AG49" s="5">
        <v>2534967.4200000004</v>
      </c>
      <c r="AH49" s="4">
        <v>377</v>
      </c>
      <c r="AI49" s="4">
        <v>10</v>
      </c>
      <c r="AJ49" s="5">
        <v>2323440.77</v>
      </c>
      <c r="AK49" s="4">
        <v>377</v>
      </c>
      <c r="AL49" s="4">
        <v>10</v>
      </c>
      <c r="AM49" s="26">
        <f t="shared" si="0"/>
        <v>20898871.629999999</v>
      </c>
      <c r="AN49" s="26"/>
      <c r="AO49" s="26"/>
    </row>
    <row r="50" spans="1:41" x14ac:dyDescent="0.25">
      <c r="A50" s="7" t="s">
        <v>76</v>
      </c>
      <c r="B50" s="7" t="s">
        <v>11</v>
      </c>
      <c r="C50" s="5">
        <v>4728440.12</v>
      </c>
      <c r="D50" s="4">
        <v>913</v>
      </c>
      <c r="E50" s="4">
        <v>16</v>
      </c>
      <c r="F50" s="5">
        <v>1084891.3800000004</v>
      </c>
      <c r="G50" s="4">
        <v>913</v>
      </c>
      <c r="H50" s="4">
        <v>16</v>
      </c>
      <c r="I50" s="4">
        <v>0</v>
      </c>
      <c r="J50" s="4">
        <v>912</v>
      </c>
      <c r="K50" s="4">
        <v>16</v>
      </c>
      <c r="L50" s="5">
        <v>690313.42999999993</v>
      </c>
      <c r="M50" s="4">
        <v>905</v>
      </c>
      <c r="N50" s="4">
        <v>16</v>
      </c>
      <c r="O50" s="5">
        <v>7096410.7000000002</v>
      </c>
      <c r="P50" s="4">
        <v>912</v>
      </c>
      <c r="Q50" s="4">
        <v>16</v>
      </c>
      <c r="R50" s="5">
        <v>7097609.2599999998</v>
      </c>
      <c r="S50" s="4">
        <v>909</v>
      </c>
      <c r="T50" s="4">
        <v>16</v>
      </c>
      <c r="U50" s="5">
        <v>6513105.7699999996</v>
      </c>
      <c r="V50" s="4">
        <v>913</v>
      </c>
      <c r="W50" s="4">
        <v>16</v>
      </c>
      <c r="X50" s="5">
        <v>6351372.6899999995</v>
      </c>
      <c r="Y50" s="4">
        <v>913</v>
      </c>
      <c r="Z50" s="4">
        <v>16</v>
      </c>
      <c r="AA50" s="5">
        <v>7437027.5900000008</v>
      </c>
      <c r="AB50" s="4">
        <v>913</v>
      </c>
      <c r="AC50" s="4">
        <v>16</v>
      </c>
      <c r="AD50" s="5">
        <v>7171243.0799999991</v>
      </c>
      <c r="AE50" s="4">
        <v>913</v>
      </c>
      <c r="AF50" s="4">
        <v>16</v>
      </c>
      <c r="AG50" s="5">
        <v>7332838.5300000003</v>
      </c>
      <c r="AH50" s="4">
        <v>910</v>
      </c>
      <c r="AI50" s="4">
        <v>16</v>
      </c>
      <c r="AJ50" s="5">
        <v>7037364.9600000009</v>
      </c>
      <c r="AK50" s="4">
        <v>913</v>
      </c>
      <c r="AL50" s="4">
        <v>16</v>
      </c>
      <c r="AM50" s="26">
        <f t="shared" si="0"/>
        <v>62540617.510000005</v>
      </c>
      <c r="AN50" s="26"/>
      <c r="AO50" s="26"/>
    </row>
    <row r="51" spans="1:41" x14ac:dyDescent="0.25">
      <c r="A51" s="7" t="s">
        <v>77</v>
      </c>
      <c r="B51" s="7" t="s">
        <v>11</v>
      </c>
      <c r="C51" s="5">
        <v>7542783.7599999988</v>
      </c>
      <c r="D51" s="4">
        <v>928</v>
      </c>
      <c r="E51" s="4">
        <v>14</v>
      </c>
      <c r="F51" s="5">
        <v>1699644.2000000002</v>
      </c>
      <c r="G51" s="4">
        <v>927</v>
      </c>
      <c r="H51" s="4">
        <v>14</v>
      </c>
      <c r="I51" s="4">
        <v>0.02</v>
      </c>
      <c r="J51" s="4">
        <v>927</v>
      </c>
      <c r="K51" s="4">
        <v>14</v>
      </c>
      <c r="L51" s="5">
        <v>1001687.8499999999</v>
      </c>
      <c r="M51" s="4">
        <v>926</v>
      </c>
      <c r="N51" s="4">
        <v>14</v>
      </c>
      <c r="O51" s="5">
        <v>11486100.82</v>
      </c>
      <c r="P51" s="4">
        <v>927</v>
      </c>
      <c r="Q51" s="4">
        <v>14</v>
      </c>
      <c r="R51" s="5">
        <v>12352315.689999998</v>
      </c>
      <c r="S51" s="4">
        <v>926</v>
      </c>
      <c r="T51" s="4">
        <v>14</v>
      </c>
      <c r="U51" s="5">
        <v>10872958.300000001</v>
      </c>
      <c r="V51" s="4">
        <v>928</v>
      </c>
      <c r="W51" s="4">
        <v>14</v>
      </c>
      <c r="X51" s="5">
        <v>10638150.409999998</v>
      </c>
      <c r="Y51" s="4">
        <v>921</v>
      </c>
      <c r="Z51" s="4">
        <v>14</v>
      </c>
      <c r="AA51" s="5">
        <v>11991859.879999999</v>
      </c>
      <c r="AB51" s="4">
        <v>923</v>
      </c>
      <c r="AC51" s="4">
        <v>14</v>
      </c>
      <c r="AD51" s="5">
        <v>11613996.220000001</v>
      </c>
      <c r="AE51" s="4">
        <v>927</v>
      </c>
      <c r="AF51" s="4">
        <v>14</v>
      </c>
      <c r="AG51" s="5">
        <v>11778478.360000001</v>
      </c>
      <c r="AH51" s="4">
        <v>924</v>
      </c>
      <c r="AI51" s="4">
        <v>14</v>
      </c>
      <c r="AJ51" s="5">
        <v>11500715.540000001</v>
      </c>
      <c r="AK51" s="4">
        <v>924</v>
      </c>
      <c r="AL51" s="4">
        <v>14</v>
      </c>
      <c r="AM51" s="26">
        <f t="shared" si="0"/>
        <v>102478691.05</v>
      </c>
      <c r="AN51" s="26"/>
      <c r="AO51" s="26"/>
    </row>
    <row r="52" spans="1:41" x14ac:dyDescent="0.25">
      <c r="A52" s="7" t="s">
        <v>78</v>
      </c>
      <c r="B52" s="7" t="s">
        <v>11</v>
      </c>
      <c r="C52" s="5">
        <v>3751735.23</v>
      </c>
      <c r="D52" s="4">
        <v>519</v>
      </c>
      <c r="E52" s="4">
        <v>9</v>
      </c>
      <c r="F52" s="5">
        <v>796723.65</v>
      </c>
      <c r="G52" s="4">
        <v>519</v>
      </c>
      <c r="H52" s="4">
        <v>9</v>
      </c>
      <c r="I52" s="4">
        <v>0</v>
      </c>
      <c r="J52" s="4">
        <v>503</v>
      </c>
      <c r="K52" s="4">
        <v>9</v>
      </c>
      <c r="L52" s="5">
        <v>509807.98</v>
      </c>
      <c r="M52" s="4">
        <v>478</v>
      </c>
      <c r="N52" s="4">
        <v>9</v>
      </c>
      <c r="O52" s="5">
        <v>5236878.2000000011</v>
      </c>
      <c r="P52" s="4">
        <v>517</v>
      </c>
      <c r="Q52" s="4">
        <v>9</v>
      </c>
      <c r="R52" s="5">
        <v>6001718.5700000003</v>
      </c>
      <c r="S52" s="4">
        <v>519</v>
      </c>
      <c r="T52" s="4">
        <v>9</v>
      </c>
      <c r="U52" s="5">
        <v>5375887.9900000002</v>
      </c>
      <c r="V52" s="4">
        <v>517</v>
      </c>
      <c r="W52" s="4">
        <v>9</v>
      </c>
      <c r="X52" s="5">
        <v>5087843.34</v>
      </c>
      <c r="Y52" s="4">
        <v>519</v>
      </c>
      <c r="Z52" s="4">
        <v>9</v>
      </c>
      <c r="AA52" s="5">
        <v>5864330.3599999994</v>
      </c>
      <c r="AB52" s="4">
        <v>519</v>
      </c>
      <c r="AC52" s="4">
        <v>9</v>
      </c>
      <c r="AD52" s="5">
        <v>6186513.1400000006</v>
      </c>
      <c r="AE52" s="4">
        <v>519</v>
      </c>
      <c r="AF52" s="4">
        <v>9</v>
      </c>
      <c r="AG52" s="5">
        <v>5503267.9199999999</v>
      </c>
      <c r="AH52" s="4">
        <v>512</v>
      </c>
      <c r="AI52" s="4">
        <v>9</v>
      </c>
      <c r="AJ52" s="5">
        <v>5391380.0200000005</v>
      </c>
      <c r="AK52" s="4">
        <v>519</v>
      </c>
      <c r="AL52" s="4">
        <v>9</v>
      </c>
      <c r="AM52" s="26">
        <f t="shared" si="0"/>
        <v>49706086.400000006</v>
      </c>
      <c r="AN52" s="26"/>
      <c r="AO52" s="26"/>
    </row>
    <row r="53" spans="1:41" x14ac:dyDescent="0.25">
      <c r="A53" s="7" t="s">
        <v>79</v>
      </c>
      <c r="B53" s="7" t="s">
        <v>11</v>
      </c>
      <c r="C53" s="5">
        <v>8631970.0600000005</v>
      </c>
      <c r="D53" s="4">
        <v>912</v>
      </c>
      <c r="E53" s="4">
        <v>13</v>
      </c>
      <c r="F53" s="5">
        <v>2062509.5000000002</v>
      </c>
      <c r="G53" s="4">
        <v>888</v>
      </c>
      <c r="H53" s="4">
        <v>13</v>
      </c>
      <c r="I53" s="4">
        <v>0.02</v>
      </c>
      <c r="J53" s="4">
        <v>907</v>
      </c>
      <c r="K53" s="4">
        <v>13</v>
      </c>
      <c r="L53" s="5">
        <v>1262106.2</v>
      </c>
      <c r="M53" s="4">
        <v>877</v>
      </c>
      <c r="N53" s="4">
        <v>13</v>
      </c>
      <c r="O53" s="5">
        <v>12705576.119999999</v>
      </c>
      <c r="P53" s="4">
        <v>911</v>
      </c>
      <c r="Q53" s="4">
        <v>13</v>
      </c>
      <c r="R53" s="5">
        <v>13413277.9</v>
      </c>
      <c r="S53" s="4">
        <v>912</v>
      </c>
      <c r="T53" s="4">
        <v>13</v>
      </c>
      <c r="U53" s="5">
        <v>11865265.76</v>
      </c>
      <c r="V53" s="4">
        <v>913</v>
      </c>
      <c r="W53" s="4">
        <v>13</v>
      </c>
      <c r="X53" s="5">
        <v>11719449.239999998</v>
      </c>
      <c r="Y53" s="4">
        <v>908</v>
      </c>
      <c r="Z53" s="4">
        <v>13</v>
      </c>
      <c r="AA53" s="5">
        <v>13248086.050000003</v>
      </c>
      <c r="AB53" s="4">
        <v>913</v>
      </c>
      <c r="AC53" s="4">
        <v>13</v>
      </c>
      <c r="AD53" s="5">
        <v>13400174.470000001</v>
      </c>
      <c r="AE53" s="4">
        <v>907</v>
      </c>
      <c r="AF53" s="4">
        <v>13</v>
      </c>
      <c r="AG53" s="5">
        <v>13140142.869999997</v>
      </c>
      <c r="AH53" s="4">
        <v>912</v>
      </c>
      <c r="AI53" s="4">
        <v>13</v>
      </c>
      <c r="AJ53" s="5">
        <v>13215502.069999998</v>
      </c>
      <c r="AK53" s="4">
        <v>912</v>
      </c>
      <c r="AL53" s="4">
        <v>13</v>
      </c>
      <c r="AM53" s="26">
        <f t="shared" si="0"/>
        <v>114664060.25999999</v>
      </c>
      <c r="AN53" s="26"/>
      <c r="AO53" s="26"/>
    </row>
    <row r="54" spans="1:41" x14ac:dyDescent="0.25">
      <c r="A54" s="7" t="s">
        <v>80</v>
      </c>
      <c r="B54" s="7" t="s">
        <v>11</v>
      </c>
      <c r="C54" s="5">
        <v>1815031.21</v>
      </c>
      <c r="D54" s="4">
        <v>344</v>
      </c>
      <c r="E54" s="4">
        <v>5</v>
      </c>
      <c r="F54" s="5">
        <v>424793.35</v>
      </c>
      <c r="G54" s="4">
        <v>345</v>
      </c>
      <c r="H54" s="4">
        <v>5</v>
      </c>
      <c r="I54" s="4">
        <v>0</v>
      </c>
      <c r="J54" s="4">
        <v>345</v>
      </c>
      <c r="K54" s="4">
        <v>5</v>
      </c>
      <c r="L54" s="5">
        <v>274727.38</v>
      </c>
      <c r="M54" s="4">
        <v>345</v>
      </c>
      <c r="N54" s="4">
        <v>5</v>
      </c>
      <c r="O54" s="5">
        <v>2689428.75</v>
      </c>
      <c r="P54" s="4">
        <v>345</v>
      </c>
      <c r="Q54" s="4">
        <v>5</v>
      </c>
      <c r="R54" s="5">
        <v>2803690.88</v>
      </c>
      <c r="S54" s="4">
        <v>345</v>
      </c>
      <c r="T54" s="4">
        <v>5</v>
      </c>
      <c r="U54" s="5">
        <v>2509301.9899999998</v>
      </c>
      <c r="V54" s="4">
        <v>345</v>
      </c>
      <c r="W54" s="4">
        <v>5</v>
      </c>
      <c r="X54" s="5">
        <v>2490904.4</v>
      </c>
      <c r="Y54" s="4">
        <v>345</v>
      </c>
      <c r="Z54" s="4">
        <v>5</v>
      </c>
      <c r="AA54" s="5">
        <v>2847658.09</v>
      </c>
      <c r="AB54" s="4">
        <v>345</v>
      </c>
      <c r="AC54" s="4">
        <v>5</v>
      </c>
      <c r="AD54" s="5">
        <v>2770309.41</v>
      </c>
      <c r="AE54" s="4">
        <v>345</v>
      </c>
      <c r="AF54" s="4">
        <v>5</v>
      </c>
      <c r="AG54" s="5">
        <v>2908411.34</v>
      </c>
      <c r="AH54" s="4">
        <v>345</v>
      </c>
      <c r="AI54" s="4">
        <v>5</v>
      </c>
      <c r="AJ54" s="5">
        <v>2779077.1399999997</v>
      </c>
      <c r="AK54" s="4">
        <v>345</v>
      </c>
      <c r="AL54" s="4">
        <v>5</v>
      </c>
      <c r="AM54" s="26">
        <f t="shared" si="0"/>
        <v>24313333.940000001</v>
      </c>
      <c r="AN54" s="26"/>
      <c r="AO54" s="26"/>
    </row>
    <row r="55" spans="1:41" x14ac:dyDescent="0.25">
      <c r="A55" s="7" t="s">
        <v>81</v>
      </c>
      <c r="B55" s="7" t="s">
        <v>11</v>
      </c>
      <c r="C55" s="5">
        <v>1798891.35</v>
      </c>
      <c r="D55" s="4">
        <v>446</v>
      </c>
      <c r="E55" s="4">
        <v>9</v>
      </c>
      <c r="F55" s="5">
        <v>465529.05</v>
      </c>
      <c r="G55" s="4">
        <v>440</v>
      </c>
      <c r="H55" s="4">
        <v>9</v>
      </c>
      <c r="I55" s="4">
        <v>0</v>
      </c>
      <c r="J55" s="4">
        <v>446</v>
      </c>
      <c r="K55" s="4">
        <v>9</v>
      </c>
      <c r="L55" s="5">
        <v>242487.87</v>
      </c>
      <c r="M55" s="4">
        <v>446</v>
      </c>
      <c r="N55" s="4">
        <v>9</v>
      </c>
      <c r="O55" s="5">
        <v>2289552.7199999997</v>
      </c>
      <c r="P55" s="4">
        <v>445</v>
      </c>
      <c r="Q55" s="4">
        <v>9</v>
      </c>
      <c r="R55" s="5">
        <v>2487120.9</v>
      </c>
      <c r="S55" s="4">
        <v>445</v>
      </c>
      <c r="T55" s="4">
        <v>9</v>
      </c>
      <c r="U55" s="5">
        <v>2168862.2000000002</v>
      </c>
      <c r="V55" s="4">
        <v>446</v>
      </c>
      <c r="W55" s="4">
        <v>9</v>
      </c>
      <c r="X55" s="5">
        <v>2223481.9</v>
      </c>
      <c r="Y55" s="4">
        <v>446</v>
      </c>
      <c r="Z55" s="4">
        <v>9</v>
      </c>
      <c r="AA55" s="5">
        <v>2590224.94</v>
      </c>
      <c r="AB55" s="4">
        <v>446</v>
      </c>
      <c r="AC55" s="4">
        <v>9</v>
      </c>
      <c r="AD55" s="5">
        <v>2759516.9000000004</v>
      </c>
      <c r="AE55" s="4">
        <v>446</v>
      </c>
      <c r="AF55" s="4">
        <v>9</v>
      </c>
      <c r="AG55" s="5">
        <v>2476725.6799999997</v>
      </c>
      <c r="AH55" s="4">
        <v>446</v>
      </c>
      <c r="AI55" s="4">
        <v>9</v>
      </c>
      <c r="AJ55" s="5">
        <v>2370615.42</v>
      </c>
      <c r="AK55" s="4">
        <v>446</v>
      </c>
      <c r="AL55" s="4">
        <v>9</v>
      </c>
      <c r="AM55" s="26">
        <f t="shared" si="0"/>
        <v>21873008.93</v>
      </c>
      <c r="AN55" s="26"/>
      <c r="AO55" s="26"/>
    </row>
    <row r="56" spans="1:41" x14ac:dyDescent="0.25">
      <c r="A56" s="7" t="s">
        <v>82</v>
      </c>
      <c r="B56" s="7" t="s">
        <v>11</v>
      </c>
      <c r="C56" s="5">
        <v>7570009.25</v>
      </c>
      <c r="D56" s="4">
        <v>833</v>
      </c>
      <c r="E56" s="4">
        <v>14</v>
      </c>
      <c r="F56" s="5">
        <v>1618259.4000000001</v>
      </c>
      <c r="G56" s="4">
        <v>822</v>
      </c>
      <c r="H56" s="4">
        <v>14</v>
      </c>
      <c r="I56" s="4">
        <v>0</v>
      </c>
      <c r="J56" s="4">
        <v>833</v>
      </c>
      <c r="K56" s="4">
        <v>14</v>
      </c>
      <c r="L56" s="5">
        <v>1003502.3800000001</v>
      </c>
      <c r="M56" s="4">
        <v>821</v>
      </c>
      <c r="N56" s="4">
        <v>14</v>
      </c>
      <c r="O56" s="5">
        <v>11525966.99</v>
      </c>
      <c r="P56" s="4">
        <v>830</v>
      </c>
      <c r="Q56" s="4">
        <v>14</v>
      </c>
      <c r="R56" s="5">
        <v>12545741.229999999</v>
      </c>
      <c r="S56" s="4">
        <v>833</v>
      </c>
      <c r="T56" s="4">
        <v>14</v>
      </c>
      <c r="U56" s="5">
        <v>10801325.220000003</v>
      </c>
      <c r="V56" s="4">
        <v>833</v>
      </c>
      <c r="W56" s="4">
        <v>14</v>
      </c>
      <c r="X56" s="5">
        <v>11035879.650000002</v>
      </c>
      <c r="Y56" s="4">
        <v>833</v>
      </c>
      <c r="Z56" s="4">
        <v>14</v>
      </c>
      <c r="AA56" s="5">
        <v>12613455.93</v>
      </c>
      <c r="AB56" s="4">
        <v>832</v>
      </c>
      <c r="AC56" s="4">
        <v>14</v>
      </c>
      <c r="AD56" s="5">
        <v>12332614.639999999</v>
      </c>
      <c r="AE56" s="4">
        <v>833</v>
      </c>
      <c r="AF56" s="4">
        <v>14</v>
      </c>
      <c r="AG56" s="5">
        <v>11940170</v>
      </c>
      <c r="AH56" s="4">
        <v>833</v>
      </c>
      <c r="AI56" s="4">
        <v>14</v>
      </c>
      <c r="AJ56" s="5">
        <v>11563522.469999999</v>
      </c>
      <c r="AK56" s="4">
        <v>833</v>
      </c>
      <c r="AL56" s="4">
        <v>14</v>
      </c>
      <c r="AM56" s="26">
        <f t="shared" si="0"/>
        <v>104550447.16000001</v>
      </c>
      <c r="AN56" s="26"/>
      <c r="AO56" s="26"/>
    </row>
    <row r="57" spans="1:41" x14ac:dyDescent="0.25">
      <c r="A57" s="7" t="s">
        <v>83</v>
      </c>
      <c r="B57" s="7" t="s">
        <v>11</v>
      </c>
      <c r="C57" s="5">
        <v>9632095.9500000011</v>
      </c>
      <c r="D57" s="4">
        <v>953</v>
      </c>
      <c r="E57" s="4">
        <v>15</v>
      </c>
      <c r="F57" s="5">
        <v>2285195.37</v>
      </c>
      <c r="G57" s="4">
        <v>953</v>
      </c>
      <c r="H57" s="4">
        <v>15</v>
      </c>
      <c r="I57" s="4">
        <v>0</v>
      </c>
      <c r="J57" s="4">
        <v>952</v>
      </c>
      <c r="K57" s="4">
        <v>15</v>
      </c>
      <c r="L57" s="5">
        <v>1229474.1199999999</v>
      </c>
      <c r="M57" s="4">
        <v>946</v>
      </c>
      <c r="N57" s="4">
        <v>15</v>
      </c>
      <c r="O57" s="5">
        <v>13854301.679999998</v>
      </c>
      <c r="P57" s="4">
        <v>951</v>
      </c>
      <c r="Q57" s="4">
        <v>15</v>
      </c>
      <c r="R57" s="5">
        <v>14982597.390000001</v>
      </c>
      <c r="S57" s="4">
        <v>953</v>
      </c>
      <c r="T57" s="4">
        <v>15</v>
      </c>
      <c r="U57" s="5">
        <v>13196297.710000001</v>
      </c>
      <c r="V57" s="4">
        <v>953</v>
      </c>
      <c r="W57" s="4">
        <v>15</v>
      </c>
      <c r="X57" s="5">
        <v>13101609</v>
      </c>
      <c r="Y57" s="4">
        <v>953</v>
      </c>
      <c r="Z57" s="4">
        <v>15</v>
      </c>
      <c r="AA57" s="5">
        <v>15250915.339999998</v>
      </c>
      <c r="AB57" s="4">
        <v>952</v>
      </c>
      <c r="AC57" s="4">
        <v>15</v>
      </c>
      <c r="AD57" s="5">
        <v>15250626.419999998</v>
      </c>
      <c r="AE57" s="4">
        <v>953</v>
      </c>
      <c r="AF57" s="4">
        <v>15</v>
      </c>
      <c r="AG57" s="5">
        <v>14693721.1</v>
      </c>
      <c r="AH57" s="4">
        <v>953</v>
      </c>
      <c r="AI57" s="4">
        <v>15</v>
      </c>
      <c r="AJ57" s="5">
        <v>14919607.930000002</v>
      </c>
      <c r="AK57" s="4">
        <v>953</v>
      </c>
      <c r="AL57" s="4">
        <v>15</v>
      </c>
      <c r="AM57" s="26">
        <f t="shared" si="0"/>
        <v>128396442.01000001</v>
      </c>
      <c r="AN57" s="26"/>
      <c r="AO57" s="26"/>
    </row>
    <row r="58" spans="1:41" x14ac:dyDescent="0.25">
      <c r="A58" s="7" t="s">
        <v>84</v>
      </c>
      <c r="B58" s="7" t="s">
        <v>11</v>
      </c>
      <c r="C58" s="5">
        <v>4511674.43</v>
      </c>
      <c r="D58" s="4">
        <v>522</v>
      </c>
      <c r="E58" s="4">
        <v>7</v>
      </c>
      <c r="F58" s="5">
        <v>1008707.68</v>
      </c>
      <c r="G58" s="4">
        <v>518</v>
      </c>
      <c r="H58" s="4">
        <v>7</v>
      </c>
      <c r="I58" s="4">
        <v>0</v>
      </c>
      <c r="J58" s="4">
        <v>520</v>
      </c>
      <c r="K58" s="4">
        <v>7</v>
      </c>
      <c r="L58" s="5">
        <v>648606.39</v>
      </c>
      <c r="M58" s="4">
        <v>523</v>
      </c>
      <c r="N58" s="4">
        <v>7</v>
      </c>
      <c r="O58" s="5">
        <v>7051903.6200000001</v>
      </c>
      <c r="P58" s="4">
        <v>523</v>
      </c>
      <c r="Q58" s="4">
        <v>7</v>
      </c>
      <c r="R58" s="5">
        <v>6986626.71</v>
      </c>
      <c r="S58" s="4">
        <v>523</v>
      </c>
      <c r="T58" s="4">
        <v>7</v>
      </c>
      <c r="U58" s="5">
        <v>6500701.3500000006</v>
      </c>
      <c r="V58" s="4">
        <v>523</v>
      </c>
      <c r="W58" s="4">
        <v>7</v>
      </c>
      <c r="X58" s="5">
        <v>6207816.3300000001</v>
      </c>
      <c r="Y58" s="4">
        <v>523</v>
      </c>
      <c r="Z58" s="4">
        <v>7</v>
      </c>
      <c r="AA58" s="5">
        <v>7255534.54</v>
      </c>
      <c r="AB58" s="4">
        <v>523</v>
      </c>
      <c r="AC58" s="4">
        <v>7</v>
      </c>
      <c r="AD58" s="5">
        <v>7200434.2199999997</v>
      </c>
      <c r="AE58" s="4">
        <v>522</v>
      </c>
      <c r="AF58" s="4">
        <v>7</v>
      </c>
      <c r="AG58" s="5">
        <v>6918354.7699999996</v>
      </c>
      <c r="AH58" s="4">
        <v>523</v>
      </c>
      <c r="AI58" s="4">
        <v>7</v>
      </c>
      <c r="AJ58" s="5">
        <v>6832391.2199999988</v>
      </c>
      <c r="AK58" s="4">
        <v>523</v>
      </c>
      <c r="AL58" s="4">
        <v>7</v>
      </c>
      <c r="AM58" s="26">
        <f t="shared" si="0"/>
        <v>61122751.25999999</v>
      </c>
      <c r="AN58" s="26"/>
      <c r="AO58" s="26"/>
    </row>
    <row r="59" spans="1:41" x14ac:dyDescent="0.25">
      <c r="A59" s="7" t="s">
        <v>85</v>
      </c>
      <c r="B59" s="7" t="s">
        <v>11</v>
      </c>
      <c r="C59" s="5">
        <v>2783140.9899999998</v>
      </c>
      <c r="D59" s="4">
        <v>535</v>
      </c>
      <c r="E59" s="4">
        <v>9</v>
      </c>
      <c r="F59" s="5">
        <v>671454.59000000008</v>
      </c>
      <c r="G59" s="4">
        <v>535</v>
      </c>
      <c r="H59" s="4">
        <v>9</v>
      </c>
      <c r="I59" s="4">
        <v>0</v>
      </c>
      <c r="J59" s="4">
        <v>535</v>
      </c>
      <c r="K59" s="4">
        <v>9</v>
      </c>
      <c r="L59" s="5">
        <v>394818.84000000008</v>
      </c>
      <c r="M59" s="4">
        <v>535</v>
      </c>
      <c r="N59" s="4">
        <v>9</v>
      </c>
      <c r="O59" s="5">
        <v>3842499.5100000002</v>
      </c>
      <c r="P59" s="4">
        <v>535</v>
      </c>
      <c r="Q59" s="4">
        <v>9</v>
      </c>
      <c r="R59" s="5">
        <v>4152787.71</v>
      </c>
      <c r="S59" s="4">
        <v>532</v>
      </c>
      <c r="T59" s="4">
        <v>9</v>
      </c>
      <c r="U59" s="5">
        <v>3575963.3300000005</v>
      </c>
      <c r="V59" s="4">
        <v>535</v>
      </c>
      <c r="W59" s="4">
        <v>9</v>
      </c>
      <c r="X59" s="5">
        <v>3544280.4600000004</v>
      </c>
      <c r="Y59" s="4">
        <v>535</v>
      </c>
      <c r="Z59" s="4">
        <v>9</v>
      </c>
      <c r="AA59" s="5">
        <v>4118183.9000000004</v>
      </c>
      <c r="AB59" s="4">
        <v>535</v>
      </c>
      <c r="AC59" s="4">
        <v>9</v>
      </c>
      <c r="AD59" s="5">
        <v>3884315.1099999994</v>
      </c>
      <c r="AE59" s="4">
        <v>535</v>
      </c>
      <c r="AF59" s="4">
        <v>9</v>
      </c>
      <c r="AG59" s="5">
        <v>4074566.1500000004</v>
      </c>
      <c r="AH59" s="4">
        <v>535</v>
      </c>
      <c r="AI59" s="4">
        <v>9</v>
      </c>
      <c r="AJ59" s="5">
        <v>3787838.04</v>
      </c>
      <c r="AK59" s="4">
        <v>535</v>
      </c>
      <c r="AL59" s="4">
        <v>9</v>
      </c>
      <c r="AM59" s="26">
        <f>+C59+F59+I59+L59+O59+R59+U59+X59+AA59+AD59+AG59+AJ59</f>
        <v>34829848.629999995</v>
      </c>
      <c r="AN59" s="26"/>
      <c r="AO59" s="26"/>
    </row>
    <row r="60" spans="1:41" x14ac:dyDescent="0.25">
      <c r="A60" s="7" t="s">
        <v>86</v>
      </c>
      <c r="B60" s="7" t="s">
        <v>11</v>
      </c>
      <c r="C60" s="5">
        <v>6118231.0499999989</v>
      </c>
      <c r="D60" s="4">
        <v>903</v>
      </c>
      <c r="E60" s="4">
        <v>13</v>
      </c>
      <c r="F60" s="5">
        <v>1441848.18</v>
      </c>
      <c r="G60" s="4">
        <v>900</v>
      </c>
      <c r="H60" s="4">
        <v>13</v>
      </c>
      <c r="I60" s="4">
        <v>0.01</v>
      </c>
      <c r="J60" s="4">
        <v>892</v>
      </c>
      <c r="K60" s="4">
        <v>13</v>
      </c>
      <c r="L60" s="5">
        <v>923227.3899999999</v>
      </c>
      <c r="M60" s="4">
        <v>889</v>
      </c>
      <c r="N60" s="4">
        <v>13</v>
      </c>
      <c r="O60" s="5">
        <v>9661060.339999998</v>
      </c>
      <c r="P60" s="4">
        <v>901</v>
      </c>
      <c r="Q60" s="4">
        <v>13</v>
      </c>
      <c r="R60" s="5">
        <v>9808354.8000000007</v>
      </c>
      <c r="S60" s="4">
        <v>900</v>
      </c>
      <c r="T60" s="4">
        <v>13</v>
      </c>
      <c r="U60" s="5">
        <v>8893625.290000001</v>
      </c>
      <c r="V60" s="4">
        <v>903</v>
      </c>
      <c r="W60" s="4">
        <v>13</v>
      </c>
      <c r="X60" s="5">
        <v>8756168.459999999</v>
      </c>
      <c r="Y60" s="4">
        <v>903</v>
      </c>
      <c r="Z60" s="4">
        <v>13</v>
      </c>
      <c r="AA60" s="5">
        <v>10619076.09</v>
      </c>
      <c r="AB60" s="4">
        <v>897</v>
      </c>
      <c r="AC60" s="4">
        <v>13</v>
      </c>
      <c r="AD60" s="5">
        <v>10702687.790000001</v>
      </c>
      <c r="AE60" s="4">
        <v>903</v>
      </c>
      <c r="AF60" s="4">
        <v>13</v>
      </c>
      <c r="AG60" s="5">
        <v>10423792.000000002</v>
      </c>
      <c r="AH60" s="4">
        <v>903</v>
      </c>
      <c r="AI60" s="4">
        <v>13</v>
      </c>
      <c r="AJ60" s="5">
        <v>10172284.440000001</v>
      </c>
      <c r="AK60" s="4">
        <v>897</v>
      </c>
      <c r="AL60" s="4">
        <v>13</v>
      </c>
      <c r="AM60" s="26">
        <f t="shared" si="0"/>
        <v>87520355.840000004</v>
      </c>
      <c r="AN60" s="26"/>
      <c r="AO60" s="26"/>
    </row>
    <row r="61" spans="1:41" x14ac:dyDescent="0.25">
      <c r="A61" s="7" t="s">
        <v>87</v>
      </c>
      <c r="B61" s="7" t="s">
        <v>11</v>
      </c>
      <c r="C61" s="5">
        <v>5123419.459999999</v>
      </c>
      <c r="D61" s="4">
        <v>812</v>
      </c>
      <c r="E61" s="4">
        <v>17</v>
      </c>
      <c r="F61" s="5">
        <v>1103313.0099999998</v>
      </c>
      <c r="G61" s="4">
        <v>820</v>
      </c>
      <c r="H61" s="4">
        <v>17</v>
      </c>
      <c r="I61" s="4">
        <v>0.06</v>
      </c>
      <c r="J61" s="4">
        <v>815</v>
      </c>
      <c r="K61" s="4">
        <v>17</v>
      </c>
      <c r="L61" s="5">
        <v>717548.56</v>
      </c>
      <c r="M61" s="4">
        <v>818</v>
      </c>
      <c r="N61" s="4">
        <v>17</v>
      </c>
      <c r="O61" s="5">
        <v>7460677.4800000014</v>
      </c>
      <c r="P61" s="4">
        <v>818</v>
      </c>
      <c r="Q61" s="4">
        <v>17</v>
      </c>
      <c r="R61" s="5">
        <v>7341629.8799999999</v>
      </c>
      <c r="S61" s="4">
        <v>817</v>
      </c>
      <c r="T61" s="4">
        <v>17</v>
      </c>
      <c r="U61" s="5">
        <v>7856699.0099999998</v>
      </c>
      <c r="V61" s="4">
        <v>820</v>
      </c>
      <c r="W61" s="4">
        <v>17</v>
      </c>
      <c r="X61" s="5">
        <v>7345045.9300000006</v>
      </c>
      <c r="Y61" s="4">
        <v>820</v>
      </c>
      <c r="Z61" s="4">
        <v>17</v>
      </c>
      <c r="AA61" s="5">
        <v>7880929.3299999991</v>
      </c>
      <c r="AB61" s="4">
        <v>820</v>
      </c>
      <c r="AC61" s="4">
        <v>17</v>
      </c>
      <c r="AD61" s="5">
        <v>7998119.6200000001</v>
      </c>
      <c r="AE61" s="4">
        <v>820</v>
      </c>
      <c r="AF61" s="4">
        <v>17</v>
      </c>
      <c r="AG61" s="5">
        <v>7539621.5199999996</v>
      </c>
      <c r="AH61" s="4">
        <v>820</v>
      </c>
      <c r="AI61" s="4">
        <v>17</v>
      </c>
      <c r="AJ61" s="5">
        <v>7045971.1900000004</v>
      </c>
      <c r="AK61" s="4">
        <v>820</v>
      </c>
      <c r="AL61" s="4">
        <v>17</v>
      </c>
      <c r="AM61" s="26">
        <f t="shared" si="0"/>
        <v>67412975.049999997</v>
      </c>
      <c r="AN61" s="26"/>
      <c r="AO61" s="26"/>
    </row>
    <row r="62" spans="1:41" x14ac:dyDescent="0.25">
      <c r="A62" s="7" t="s">
        <v>88</v>
      </c>
      <c r="B62" s="7" t="s">
        <v>11</v>
      </c>
      <c r="C62" s="5">
        <v>1691330.75</v>
      </c>
      <c r="D62" s="4">
        <v>288</v>
      </c>
      <c r="E62" s="4">
        <v>7</v>
      </c>
      <c r="F62" s="5">
        <v>391054.79000000004</v>
      </c>
      <c r="G62" s="4">
        <v>288</v>
      </c>
      <c r="H62" s="4">
        <v>7</v>
      </c>
      <c r="I62" s="4">
        <v>0</v>
      </c>
      <c r="J62" s="4">
        <v>266</v>
      </c>
      <c r="K62" s="4">
        <v>7</v>
      </c>
      <c r="L62" s="5">
        <v>170426.34</v>
      </c>
      <c r="M62" s="4">
        <v>248</v>
      </c>
      <c r="N62" s="4">
        <v>7</v>
      </c>
      <c r="O62" s="5">
        <v>2431564.8299999996</v>
      </c>
      <c r="P62" s="4">
        <v>277</v>
      </c>
      <c r="Q62" s="4">
        <v>7</v>
      </c>
      <c r="R62" s="5">
        <v>2658853.2799999998</v>
      </c>
      <c r="S62" s="4">
        <v>288</v>
      </c>
      <c r="T62" s="4">
        <v>7</v>
      </c>
      <c r="U62" s="5">
        <v>2399144.1800000002</v>
      </c>
      <c r="V62" s="4">
        <v>288</v>
      </c>
      <c r="W62" s="4">
        <v>7</v>
      </c>
      <c r="X62" s="5">
        <v>2292289.29</v>
      </c>
      <c r="Y62" s="4">
        <v>288</v>
      </c>
      <c r="Z62" s="4">
        <v>7</v>
      </c>
      <c r="AA62" s="5">
        <v>2893900.8000000003</v>
      </c>
      <c r="AB62" s="4">
        <v>288</v>
      </c>
      <c r="AC62" s="4">
        <v>7</v>
      </c>
      <c r="AD62" s="5">
        <v>2845591.04</v>
      </c>
      <c r="AE62" s="4">
        <v>288</v>
      </c>
      <c r="AF62" s="4">
        <v>7</v>
      </c>
      <c r="AG62" s="5">
        <v>2622204.4699999997</v>
      </c>
      <c r="AH62" s="4">
        <v>288</v>
      </c>
      <c r="AI62" s="4">
        <v>7</v>
      </c>
      <c r="AJ62" s="5">
        <v>2640909.8099999996</v>
      </c>
      <c r="AK62" s="4">
        <v>288</v>
      </c>
      <c r="AL62" s="4">
        <v>7</v>
      </c>
      <c r="AM62" s="26">
        <f t="shared" si="0"/>
        <v>23037269.579999994</v>
      </c>
      <c r="AN62" s="26"/>
      <c r="AO62" s="26"/>
    </row>
    <row r="63" spans="1:41" x14ac:dyDescent="0.25">
      <c r="A63" s="7" t="s">
        <v>89</v>
      </c>
      <c r="B63" s="7" t="s">
        <v>11</v>
      </c>
      <c r="C63" s="5">
        <v>3700005.75</v>
      </c>
      <c r="D63" s="4">
        <v>471</v>
      </c>
      <c r="E63" s="4">
        <v>9</v>
      </c>
      <c r="F63" s="5">
        <v>987340.83000000007</v>
      </c>
      <c r="G63" s="4">
        <v>471</v>
      </c>
      <c r="H63" s="4">
        <v>9</v>
      </c>
      <c r="I63" s="4">
        <v>0</v>
      </c>
      <c r="J63" s="4">
        <v>470</v>
      </c>
      <c r="K63" s="4">
        <v>9</v>
      </c>
      <c r="L63" s="5">
        <v>532557.67000000004</v>
      </c>
      <c r="M63" s="4">
        <v>467</v>
      </c>
      <c r="N63" s="4">
        <v>9</v>
      </c>
      <c r="O63" s="5">
        <v>5819783.5600000005</v>
      </c>
      <c r="P63" s="4">
        <v>469</v>
      </c>
      <c r="Q63" s="4">
        <v>9</v>
      </c>
      <c r="R63" s="5">
        <v>6003587.1399999997</v>
      </c>
      <c r="S63" s="4">
        <v>470</v>
      </c>
      <c r="T63" s="4">
        <v>9</v>
      </c>
      <c r="U63" s="5">
        <v>5131859.3500000006</v>
      </c>
      <c r="V63" s="4">
        <v>471</v>
      </c>
      <c r="W63" s="4">
        <v>9</v>
      </c>
      <c r="X63" s="5">
        <v>5042422.62</v>
      </c>
      <c r="Y63" s="4">
        <v>471</v>
      </c>
      <c r="Z63" s="4">
        <v>9</v>
      </c>
      <c r="AA63" s="5">
        <v>5910942.0900000008</v>
      </c>
      <c r="AB63" s="4">
        <v>471</v>
      </c>
      <c r="AC63" s="4">
        <v>9</v>
      </c>
      <c r="AD63" s="5">
        <v>5748675.0800000001</v>
      </c>
      <c r="AE63" s="4">
        <v>469</v>
      </c>
      <c r="AF63" s="4">
        <v>9</v>
      </c>
      <c r="AG63" s="5">
        <v>5695500.2199999997</v>
      </c>
      <c r="AH63" s="4">
        <v>466</v>
      </c>
      <c r="AI63" s="4">
        <v>9</v>
      </c>
      <c r="AJ63" s="5">
        <v>5561406.1299999999</v>
      </c>
      <c r="AK63" s="4">
        <v>470</v>
      </c>
      <c r="AL63" s="4">
        <v>9</v>
      </c>
      <c r="AM63" s="26">
        <f>+C63+F63+I63+L63+O63+R63+U63+X63+AA63+AD63+AG63+AJ63</f>
        <v>50134080.440000005</v>
      </c>
      <c r="AN63" s="26"/>
      <c r="AO63" s="26"/>
    </row>
    <row r="64" spans="1:41" x14ac:dyDescent="0.25">
      <c r="A64" s="7" t="s">
        <v>90</v>
      </c>
      <c r="B64" s="7" t="s">
        <v>11</v>
      </c>
      <c r="C64" s="5">
        <v>1158079.1300000001</v>
      </c>
      <c r="D64" s="4">
        <v>244</v>
      </c>
      <c r="E64" s="4">
        <v>5</v>
      </c>
      <c r="F64" s="5">
        <v>277658.46999999997</v>
      </c>
      <c r="G64" s="4">
        <v>243</v>
      </c>
      <c r="H64" s="4">
        <v>5</v>
      </c>
      <c r="I64" s="4">
        <v>0</v>
      </c>
      <c r="J64" s="4">
        <v>244</v>
      </c>
      <c r="K64" s="4">
        <v>5</v>
      </c>
      <c r="L64" s="5">
        <v>145820.48000000001</v>
      </c>
      <c r="M64" s="4">
        <v>243</v>
      </c>
      <c r="N64" s="4">
        <v>5</v>
      </c>
      <c r="O64" s="5">
        <v>1648898.94</v>
      </c>
      <c r="P64" s="4">
        <v>244</v>
      </c>
      <c r="Q64" s="4">
        <v>5</v>
      </c>
      <c r="R64" s="5">
        <v>1702317.15</v>
      </c>
      <c r="S64" s="4">
        <v>244</v>
      </c>
      <c r="T64" s="4">
        <v>5</v>
      </c>
      <c r="U64" s="5">
        <v>1411156.19</v>
      </c>
      <c r="V64" s="4">
        <v>244</v>
      </c>
      <c r="W64" s="4">
        <v>5</v>
      </c>
      <c r="X64" s="5">
        <v>1599520.33</v>
      </c>
      <c r="Y64" s="4">
        <v>244</v>
      </c>
      <c r="Z64" s="4">
        <v>5</v>
      </c>
      <c r="AA64" s="5">
        <v>1838981.56</v>
      </c>
      <c r="AB64" s="4">
        <v>244</v>
      </c>
      <c r="AC64" s="4">
        <v>5</v>
      </c>
      <c r="AD64" s="5">
        <v>1793669.7799999998</v>
      </c>
      <c r="AE64" s="4">
        <v>244</v>
      </c>
      <c r="AF64" s="4">
        <v>5</v>
      </c>
      <c r="AG64" s="5">
        <v>1970894.98</v>
      </c>
      <c r="AH64" s="4">
        <v>244</v>
      </c>
      <c r="AI64" s="4">
        <v>5</v>
      </c>
      <c r="AJ64" s="5">
        <v>1700320.2300000002</v>
      </c>
      <c r="AK64" s="4">
        <v>244</v>
      </c>
      <c r="AL64" s="4">
        <v>5</v>
      </c>
      <c r="AM64" s="26">
        <f t="shared" si="0"/>
        <v>15247317.24</v>
      </c>
      <c r="AN64" s="26"/>
      <c r="AO64" s="26"/>
    </row>
    <row r="65" spans="1:41" x14ac:dyDescent="0.25">
      <c r="A65" s="7" t="s">
        <v>91</v>
      </c>
      <c r="B65" s="7" t="s">
        <v>11</v>
      </c>
      <c r="C65" s="5">
        <v>4097886.8799999994</v>
      </c>
      <c r="D65" s="4">
        <v>739</v>
      </c>
      <c r="E65" s="4">
        <v>11</v>
      </c>
      <c r="F65" s="5">
        <v>921874.18</v>
      </c>
      <c r="G65" s="4">
        <v>740</v>
      </c>
      <c r="H65" s="4">
        <v>10</v>
      </c>
      <c r="I65" s="4">
        <v>175.48</v>
      </c>
      <c r="J65" s="4">
        <v>740</v>
      </c>
      <c r="K65" s="4">
        <v>10</v>
      </c>
      <c r="L65" s="5">
        <v>583800.67999999993</v>
      </c>
      <c r="M65" s="4">
        <v>705</v>
      </c>
      <c r="N65" s="4">
        <v>10</v>
      </c>
      <c r="O65" s="5">
        <v>5785673.4700000007</v>
      </c>
      <c r="P65" s="4">
        <v>738</v>
      </c>
      <c r="Q65" s="4">
        <v>10</v>
      </c>
      <c r="R65" s="5">
        <v>6103974.5600000005</v>
      </c>
      <c r="S65" s="4">
        <v>740</v>
      </c>
      <c r="T65" s="4">
        <v>10</v>
      </c>
      <c r="U65" s="5">
        <v>5382139.0499999998</v>
      </c>
      <c r="V65" s="4">
        <v>740</v>
      </c>
      <c r="W65" s="4">
        <v>10</v>
      </c>
      <c r="X65" s="5">
        <v>5112685.2700000005</v>
      </c>
      <c r="Y65" s="4">
        <v>740</v>
      </c>
      <c r="Z65" s="4">
        <v>10</v>
      </c>
      <c r="AA65" s="5">
        <v>5948993.0500000007</v>
      </c>
      <c r="AB65" s="4">
        <v>740</v>
      </c>
      <c r="AC65" s="4">
        <v>10</v>
      </c>
      <c r="AD65" s="5">
        <v>6020338.9500000002</v>
      </c>
      <c r="AE65" s="4">
        <v>740</v>
      </c>
      <c r="AF65" s="4">
        <v>10</v>
      </c>
      <c r="AG65" s="5">
        <v>5657196.5900000008</v>
      </c>
      <c r="AH65" s="4">
        <v>740</v>
      </c>
      <c r="AI65" s="4">
        <v>10</v>
      </c>
      <c r="AJ65" s="5">
        <v>5776813.0499999998</v>
      </c>
      <c r="AK65" s="4">
        <v>739</v>
      </c>
      <c r="AL65" s="4">
        <v>10</v>
      </c>
      <c r="AM65" s="26">
        <f t="shared" si="0"/>
        <v>51391551.210000008</v>
      </c>
      <c r="AN65" s="26"/>
      <c r="AO65" s="26"/>
    </row>
    <row r="66" spans="1:41" x14ac:dyDescent="0.25">
      <c r="A66" s="7" t="s">
        <v>92</v>
      </c>
      <c r="B66" s="7" t="s">
        <v>11</v>
      </c>
      <c r="C66" s="5">
        <v>807339.28</v>
      </c>
      <c r="D66" s="4">
        <v>206</v>
      </c>
      <c r="E66" s="4">
        <v>5</v>
      </c>
      <c r="F66" s="5">
        <v>177620.2</v>
      </c>
      <c r="G66" s="4">
        <v>205</v>
      </c>
      <c r="H66" s="4">
        <v>5</v>
      </c>
      <c r="I66" s="4">
        <v>0</v>
      </c>
      <c r="J66" s="4">
        <v>206</v>
      </c>
      <c r="K66" s="4">
        <v>5</v>
      </c>
      <c r="L66" s="5">
        <v>114065.16</v>
      </c>
      <c r="M66" s="4">
        <v>207</v>
      </c>
      <c r="N66" s="4">
        <v>5</v>
      </c>
      <c r="O66" s="5">
        <v>1016580.7000000001</v>
      </c>
      <c r="P66" s="4">
        <v>207</v>
      </c>
      <c r="Q66" s="4">
        <v>5</v>
      </c>
      <c r="R66" s="5">
        <v>1086069.6199999999</v>
      </c>
      <c r="S66" s="4">
        <v>208</v>
      </c>
      <c r="T66" s="4">
        <v>5</v>
      </c>
      <c r="U66" s="5">
        <v>1035755.5</v>
      </c>
      <c r="V66" s="4">
        <v>208</v>
      </c>
      <c r="W66" s="4">
        <v>5</v>
      </c>
      <c r="X66" s="5">
        <v>1066024.69</v>
      </c>
      <c r="Y66" s="4">
        <v>208</v>
      </c>
      <c r="Z66" s="4">
        <v>5</v>
      </c>
      <c r="AA66" s="5">
        <v>1211097.8699999999</v>
      </c>
      <c r="AB66" s="4">
        <v>208</v>
      </c>
      <c r="AC66" s="4">
        <v>5</v>
      </c>
      <c r="AD66" s="5">
        <v>1230496.8799999999</v>
      </c>
      <c r="AE66" s="4">
        <v>208</v>
      </c>
      <c r="AF66" s="4">
        <v>5</v>
      </c>
      <c r="AG66" s="5">
        <v>1171732.28</v>
      </c>
      <c r="AH66" s="4">
        <v>208</v>
      </c>
      <c r="AI66" s="4">
        <v>5</v>
      </c>
      <c r="AJ66" s="5">
        <v>1244253.81</v>
      </c>
      <c r="AK66" s="4">
        <v>208</v>
      </c>
      <c r="AL66" s="4">
        <v>5</v>
      </c>
      <c r="AM66" s="26">
        <f t="shared" si="0"/>
        <v>10161035.99</v>
      </c>
      <c r="AN66" s="26"/>
      <c r="AO66" s="26"/>
    </row>
    <row r="67" spans="1:41" x14ac:dyDescent="0.25">
      <c r="A67" s="7" t="s">
        <v>93</v>
      </c>
      <c r="B67" s="7" t="s">
        <v>11</v>
      </c>
      <c r="C67" s="5">
        <v>4634232.370000001</v>
      </c>
      <c r="D67" s="4">
        <v>744</v>
      </c>
      <c r="E67" s="4">
        <v>11</v>
      </c>
      <c r="F67" s="5">
        <v>1171780.8400000001</v>
      </c>
      <c r="G67" s="4">
        <v>742</v>
      </c>
      <c r="H67" s="4">
        <v>11</v>
      </c>
      <c r="I67" s="4">
        <v>0.08</v>
      </c>
      <c r="J67" s="4">
        <v>746</v>
      </c>
      <c r="K67" s="4">
        <v>11</v>
      </c>
      <c r="L67" s="5">
        <v>662601.38</v>
      </c>
      <c r="M67" s="4">
        <v>744</v>
      </c>
      <c r="N67" s="4">
        <v>11</v>
      </c>
      <c r="O67" s="5">
        <v>7186459.25</v>
      </c>
      <c r="P67" s="4">
        <v>745</v>
      </c>
      <c r="Q67" s="4">
        <v>11</v>
      </c>
      <c r="R67" s="5">
        <v>7176850.8099999996</v>
      </c>
      <c r="S67" s="4">
        <v>746</v>
      </c>
      <c r="T67" s="4">
        <v>11</v>
      </c>
      <c r="U67" s="5">
        <v>6367259.8800000008</v>
      </c>
      <c r="V67" s="4">
        <v>746</v>
      </c>
      <c r="W67" s="4">
        <v>11</v>
      </c>
      <c r="X67" s="5">
        <v>6399693.8999999994</v>
      </c>
      <c r="Y67" s="4">
        <v>746</v>
      </c>
      <c r="Z67" s="4">
        <v>11</v>
      </c>
      <c r="AA67" s="5">
        <v>7614220.7000000002</v>
      </c>
      <c r="AB67" s="4">
        <v>746</v>
      </c>
      <c r="AC67" s="4">
        <v>11</v>
      </c>
      <c r="AD67" s="5">
        <v>7255530.5199999996</v>
      </c>
      <c r="AE67" s="4">
        <v>746</v>
      </c>
      <c r="AF67" s="4">
        <v>11</v>
      </c>
      <c r="AG67" s="5">
        <v>7203498.1200000001</v>
      </c>
      <c r="AH67" s="4">
        <v>745</v>
      </c>
      <c r="AI67" s="4">
        <v>11</v>
      </c>
      <c r="AJ67" s="5">
        <v>6793416.4699999988</v>
      </c>
      <c r="AK67" s="4">
        <v>746</v>
      </c>
      <c r="AL67" s="4">
        <v>11</v>
      </c>
      <c r="AM67" s="26">
        <f t="shared" si="0"/>
        <v>62465544.32</v>
      </c>
      <c r="AN67" s="26"/>
      <c r="AO67" s="26"/>
    </row>
    <row r="68" spans="1:41" x14ac:dyDescent="0.25">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5">
      <c r="A69" s="7"/>
      <c r="B69" s="7"/>
      <c r="C69" s="12"/>
      <c r="D69" s="12"/>
      <c r="E69" s="12"/>
      <c r="AD69" s="5"/>
      <c r="AE69" s="4"/>
      <c r="AF69" s="4"/>
      <c r="AG69" s="5"/>
      <c r="AH69" s="4"/>
      <c r="AI69" s="4"/>
      <c r="AM69" s="21"/>
    </row>
    <row r="70" spans="1:41" s="14" customFormat="1" ht="12" thickBot="1" x14ac:dyDescent="0.3">
      <c r="A70" s="57"/>
      <c r="B70" s="57"/>
      <c r="C70" s="58">
        <f>SUM(C11:C69)</f>
        <v>162561388.52000004</v>
      </c>
      <c r="D70" s="59">
        <f t="shared" ref="D70:AL70" si="1">SUM(D11:D69)</f>
        <v>26300</v>
      </c>
      <c r="E70" s="59">
        <f t="shared" si="1"/>
        <v>488</v>
      </c>
      <c r="F70" s="58">
        <f t="shared" si="1"/>
        <v>61571985.32</v>
      </c>
      <c r="G70" s="59">
        <f t="shared" si="1"/>
        <v>26295</v>
      </c>
      <c r="H70" s="59">
        <f t="shared" si="1"/>
        <v>487</v>
      </c>
      <c r="I70" s="58">
        <f t="shared" si="1"/>
        <v>16858757.530000001</v>
      </c>
      <c r="J70" s="59">
        <f t="shared" si="1"/>
        <v>26225</v>
      </c>
      <c r="K70" s="59">
        <f t="shared" si="1"/>
        <v>487</v>
      </c>
      <c r="L70" s="58">
        <f t="shared" si="1"/>
        <v>50329107.560000025</v>
      </c>
      <c r="M70" s="59">
        <f t="shared" si="1"/>
        <v>26077</v>
      </c>
      <c r="N70" s="59">
        <f t="shared" si="1"/>
        <v>487</v>
      </c>
      <c r="O70" s="58">
        <f t="shared" si="1"/>
        <v>234766941.72</v>
      </c>
      <c r="P70" s="59">
        <f t="shared" si="1"/>
        <v>26302</v>
      </c>
      <c r="Q70" s="59">
        <f t="shared" si="1"/>
        <v>487</v>
      </c>
      <c r="R70" s="58">
        <f t="shared" si="1"/>
        <v>251018887.03000003</v>
      </c>
      <c r="S70" s="59">
        <f t="shared" si="1"/>
        <v>26343</v>
      </c>
      <c r="T70" s="59">
        <f t="shared" si="1"/>
        <v>487</v>
      </c>
      <c r="U70" s="58">
        <f t="shared" si="1"/>
        <v>224333217.04999998</v>
      </c>
      <c r="V70" s="59">
        <f t="shared" si="1"/>
        <v>26372</v>
      </c>
      <c r="W70" s="59">
        <f t="shared" si="1"/>
        <v>487</v>
      </c>
      <c r="X70" s="58">
        <f t="shared" si="1"/>
        <v>221533368.13000008</v>
      </c>
      <c r="Y70" s="59">
        <f t="shared" si="1"/>
        <v>26361</v>
      </c>
      <c r="Z70" s="59">
        <f t="shared" si="1"/>
        <v>487</v>
      </c>
      <c r="AA70" s="58">
        <f t="shared" si="1"/>
        <v>257316756.16000006</v>
      </c>
      <c r="AB70" s="59">
        <f t="shared" si="1"/>
        <v>26360</v>
      </c>
      <c r="AC70" s="59">
        <f t="shared" si="1"/>
        <v>487</v>
      </c>
      <c r="AD70" s="58">
        <f t="shared" si="1"/>
        <v>257578638.71999994</v>
      </c>
      <c r="AE70" s="59">
        <f t="shared" si="1"/>
        <v>26384</v>
      </c>
      <c r="AF70" s="59">
        <f t="shared" si="1"/>
        <v>487</v>
      </c>
      <c r="AG70" s="58">
        <f>SUM(AG11:AG69)</f>
        <v>253763847.66000003</v>
      </c>
      <c r="AH70" s="59">
        <f t="shared" si="1"/>
        <v>26374</v>
      </c>
      <c r="AI70" s="59">
        <f t="shared" si="1"/>
        <v>487</v>
      </c>
      <c r="AJ70" s="58">
        <f t="shared" si="1"/>
        <v>245571009.59999996</v>
      </c>
      <c r="AK70" s="59">
        <f t="shared" si="1"/>
        <v>26380</v>
      </c>
      <c r="AL70" s="59">
        <f t="shared" si="1"/>
        <v>487</v>
      </c>
      <c r="AM70" s="58">
        <f>SUM(AM11:AM67)</f>
        <v>2237203905</v>
      </c>
      <c r="AN70" s="60"/>
      <c r="AO70" s="57"/>
    </row>
    <row r="71" spans="1:41" ht="12" thickTop="1" x14ac:dyDescent="0.25">
      <c r="L71" s="21"/>
      <c r="M71" s="21"/>
      <c r="N71" s="21"/>
    </row>
    <row r="72" spans="1:41" x14ac:dyDescent="0.25">
      <c r="L72" s="21"/>
      <c r="M72" s="21"/>
      <c r="N72" s="21"/>
      <c r="AM72" s="12"/>
    </row>
    <row r="73" spans="1:41" x14ac:dyDescent="0.25">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5">
      <c r="A74" s="17" t="s">
        <v>116</v>
      </c>
      <c r="O74" s="21"/>
      <c r="P74" s="21"/>
      <c r="Q74" s="21"/>
      <c r="AM74" s="12"/>
    </row>
    <row r="75" spans="1:41" x14ac:dyDescent="0.25">
      <c r="AM75" s="21"/>
    </row>
    <row r="76" spans="1:41" ht="13" x14ac:dyDescent="0.3">
      <c r="A76" s="23" t="s">
        <v>100</v>
      </c>
      <c r="B76" s="28" t="s">
        <v>101</v>
      </c>
    </row>
    <row r="77" spans="1:41" ht="13" x14ac:dyDescent="0.3">
      <c r="A77" s="23"/>
      <c r="B77" s="6" t="s">
        <v>102</v>
      </c>
    </row>
    <row r="78" spans="1:41" ht="12.5" x14ac:dyDescent="0.25">
      <c r="A78"/>
      <c r="B78" s="6" t="s">
        <v>103</v>
      </c>
    </row>
    <row r="79" spans="1:41" ht="12.5" x14ac:dyDescent="0.25">
      <c r="A79"/>
      <c r="B79" s="6" t="s">
        <v>104</v>
      </c>
    </row>
    <row r="80" spans="1:41" ht="13" x14ac:dyDescent="0.3">
      <c r="A80" s="23"/>
      <c r="B80" s="6" t="s">
        <v>105</v>
      </c>
    </row>
    <row r="81" spans="1:2" ht="12.5" x14ac:dyDescent="0.25">
      <c r="A81"/>
      <c r="B81" s="6" t="s">
        <v>106</v>
      </c>
    </row>
    <row r="82" spans="1:2" ht="12.5" x14ac:dyDescent="0.25">
      <c r="A82"/>
      <c r="B82" s="6" t="s">
        <v>107</v>
      </c>
    </row>
    <row r="83" spans="1:2" ht="12.5" x14ac:dyDescent="0.25">
      <c r="A83"/>
      <c r="B83" s="6" t="s">
        <v>108</v>
      </c>
    </row>
    <row r="84" spans="1:2" ht="12.5" x14ac:dyDescent="0.25">
      <c r="A84"/>
      <c r="B84" s="6" t="s">
        <v>109</v>
      </c>
    </row>
    <row r="85" spans="1:2" ht="12.5" x14ac:dyDescent="0.25">
      <c r="A85"/>
      <c r="B85" s="6" t="s">
        <v>110</v>
      </c>
    </row>
    <row r="86" spans="1:2" ht="12.5" x14ac:dyDescent="0.25">
      <c r="A86"/>
      <c r="B86" s="6" t="s">
        <v>111</v>
      </c>
    </row>
    <row r="87" spans="1:2" ht="12.5" x14ac:dyDescent="0.25">
      <c r="A87"/>
      <c r="B87" s="6" t="s">
        <v>112</v>
      </c>
    </row>
    <row r="89" spans="1:2" x14ac:dyDescent="0.25">
      <c r="B89" s="6"/>
    </row>
    <row r="90" spans="1:2" x14ac:dyDescent="0.25">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pageSetup paperSize="9" orientation="portrait" r:id="rId1"/>
  <headerFooter>
    <oddHeader>&amp;C&amp;"Calibri"&amp;10&amp;K000000 OFFICIAL&amp;1#_x000D_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1640625" defaultRowHeight="11.5" x14ac:dyDescent="0.25"/>
  <cols>
    <col min="1" max="1" width="43" style="2" customWidth="1"/>
    <col min="2" max="2" width="10.7265625" style="2" bestFit="1" customWidth="1"/>
    <col min="3" max="3" width="14.54296875" style="2" bestFit="1" customWidth="1"/>
    <col min="4" max="4" width="13.1796875" style="2" bestFit="1" customWidth="1"/>
    <col min="5" max="5" width="13.7265625" style="2" bestFit="1" customWidth="1"/>
    <col min="6" max="6" width="14.1796875" style="2" bestFit="1" customWidth="1"/>
    <col min="7" max="7" width="13.1796875" style="2" bestFit="1" customWidth="1"/>
    <col min="8" max="8" width="13.7265625" style="2" bestFit="1" customWidth="1"/>
    <col min="9" max="9" width="14.1796875" style="2" bestFit="1" customWidth="1"/>
    <col min="10" max="10" width="13.1796875" style="2" bestFit="1" customWidth="1"/>
    <col min="11" max="11" width="13.7265625" style="2" bestFit="1" customWidth="1"/>
    <col min="12" max="12" width="14.54296875" style="2" bestFit="1" customWidth="1"/>
    <col min="13" max="13" width="13.1796875" style="2" bestFit="1" customWidth="1"/>
    <col min="14" max="14" width="13.7265625" style="2" bestFit="1" customWidth="1"/>
    <col min="15" max="15" width="14.1796875" style="2" bestFit="1" customWidth="1"/>
    <col min="16" max="16" width="13.1796875" style="2" bestFit="1" customWidth="1"/>
    <col min="17" max="17" width="13.7265625" style="2" bestFit="1" customWidth="1"/>
    <col min="18" max="18" width="14.1796875" style="2" bestFit="1" customWidth="1"/>
    <col min="19" max="19" width="13.1796875" style="2" bestFit="1" customWidth="1"/>
    <col min="20" max="20" width="13.7265625" style="2" bestFit="1" customWidth="1"/>
    <col min="21" max="21" width="14.1796875" style="2" bestFit="1" customWidth="1"/>
    <col min="22" max="22" width="13.1796875" style="2" bestFit="1" customWidth="1"/>
    <col min="23" max="23" width="13.7265625" style="2" bestFit="1" customWidth="1"/>
    <col min="24" max="24" width="14.1796875" style="2" bestFit="1" customWidth="1"/>
    <col min="25" max="25" width="13.1796875" style="2" bestFit="1" customWidth="1"/>
    <col min="26" max="26" width="13.7265625" style="2" bestFit="1" customWidth="1"/>
    <col min="27" max="27" width="14.1796875" style="2" bestFit="1" customWidth="1"/>
    <col min="28" max="28" width="13.1796875" style="2" bestFit="1" customWidth="1"/>
    <col min="29" max="29" width="13.7265625" style="2" bestFit="1" customWidth="1"/>
    <col min="30" max="30" width="14.1796875" style="2" bestFit="1" customWidth="1"/>
    <col min="31" max="31" width="13.1796875" style="2" bestFit="1" customWidth="1"/>
    <col min="32" max="32" width="13.7265625" style="2" bestFit="1" customWidth="1"/>
    <col min="33" max="33" width="14.1796875" style="2" bestFit="1" customWidth="1"/>
    <col min="34" max="34" width="13.1796875" style="2" bestFit="1" customWidth="1"/>
    <col min="35" max="35" width="13.7265625" style="2" bestFit="1" customWidth="1"/>
    <col min="36" max="36" width="14.54296875" style="2" bestFit="1" customWidth="1"/>
    <col min="37" max="37" width="13.1796875" style="2" bestFit="1" customWidth="1"/>
    <col min="38" max="38" width="13.7265625" style="2" bestFit="1" customWidth="1"/>
    <col min="39" max="39" width="16" style="2" bestFit="1" customWidth="1"/>
    <col min="40" max="40" width="22.54296875" style="2" bestFit="1" customWidth="1"/>
    <col min="41" max="41" width="13.1796875" style="2" bestFit="1" customWidth="1"/>
    <col min="42" max="16384" width="8.81640625" style="2"/>
  </cols>
  <sheetData>
    <row r="1" spans="1:41" s="7" customFormat="1" x14ac:dyDescent="0.25"/>
    <row r="2" spans="1:41" s="7" customFormat="1" x14ac:dyDescent="0.25"/>
    <row r="3" spans="1:41" s="7" customFormat="1" x14ac:dyDescent="0.25"/>
    <row r="4" spans="1:41" s="7" customFormat="1" x14ac:dyDescent="0.25"/>
    <row r="5" spans="1:41" s="7" customFormat="1" x14ac:dyDescent="0.25"/>
    <row r="6" spans="1:41" s="7" customFormat="1" x14ac:dyDescent="0.25"/>
    <row r="7" spans="1:41" s="7" customFormat="1" ht="25" x14ac:dyDescent="0.5">
      <c r="A7" s="27" t="s">
        <v>18</v>
      </c>
    </row>
    <row r="8" spans="1:41" s="7" customFormat="1" ht="8.25" customHeight="1" x14ac:dyDescent="0.25"/>
    <row r="9" spans="1:41" s="7" customFormat="1" ht="12.75" customHeight="1" x14ac:dyDescent="0.25">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117</v>
      </c>
    </row>
    <row r="10" spans="1:41" s="7" customFormat="1" x14ac:dyDescent="0.25">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5">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5">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5">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5">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5">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5">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5">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5">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5">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5">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5">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5">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5">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5">
      <c r="A24" s="8" t="s">
        <v>32</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5">
      <c r="A25" s="8" t="s">
        <v>38</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5">
      <c r="A26" s="8" t="s">
        <v>39</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5">
      <c r="A27" s="8" t="s">
        <v>41</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5">
      <c r="A28" s="8" t="s">
        <v>43</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5">
      <c r="A29" s="8" t="s">
        <v>45</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5">
      <c r="A30" s="8" t="s">
        <v>47</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5">
      <c r="A31" s="8" t="s">
        <v>49</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5">
      <c r="A32" s="8" t="s">
        <v>51</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5">
      <c r="A33" s="8" t="s">
        <v>53</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5">
      <c r="A34" s="8" t="s">
        <v>55</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5">
      <c r="A35" s="8" t="s">
        <v>57</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5">
      <c r="A36" s="8" t="s">
        <v>59</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5">
      <c r="A37" s="8" t="s">
        <v>61</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5">
      <c r="A38" s="8" t="s">
        <v>63</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5">
      <c r="A39" s="8" t="s">
        <v>64</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5">
      <c r="A40" s="7" t="s">
        <v>66</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5">
      <c r="A41" s="7" t="s">
        <v>67</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5">
      <c r="A42" s="7" t="s">
        <v>68</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5">
      <c r="A43" s="7" t="s">
        <v>69</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5">
      <c r="A44" s="7" t="s">
        <v>70</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5">
      <c r="A45" s="7" t="s">
        <v>71</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5">
      <c r="A46" s="7" t="s">
        <v>72</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5">
      <c r="A47" s="7" t="s">
        <v>73</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5">
      <c r="A48" s="7" t="s">
        <v>74</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5">
      <c r="A49" s="7" t="s">
        <v>75</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5">
      <c r="A50" s="7" t="s">
        <v>76</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5">
      <c r="A51" s="7" t="s">
        <v>77</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5">
      <c r="A52" s="7" t="s">
        <v>78</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5">
      <c r="A53" s="7" t="s">
        <v>79</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5">
      <c r="A54" s="7" t="s">
        <v>80</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5">
      <c r="A55" s="7" t="s">
        <v>81</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5">
      <c r="A56" s="7" t="s">
        <v>82</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5">
      <c r="A57" s="7" t="s">
        <v>83</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5">
      <c r="A58" s="7" t="s">
        <v>84</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5">
      <c r="A59" s="7" t="s">
        <v>85</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5">
      <c r="A60" s="7" t="s">
        <v>86</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5">
      <c r="A61" s="7" t="s">
        <v>87</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5">
      <c r="A62" s="7" t="s">
        <v>88</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5">
      <c r="A63" s="7" t="s">
        <v>89</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5">
      <c r="A64" s="7" t="s">
        <v>90</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5">
      <c r="A65" s="7" t="s">
        <v>91</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5">
      <c r="A66" s="7" t="s">
        <v>92</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5">
      <c r="A67" s="7" t="s">
        <v>93</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5">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5">
      <c r="A69" s="7"/>
      <c r="B69" s="7"/>
      <c r="C69" s="12"/>
      <c r="D69" s="12"/>
      <c r="E69" s="12"/>
      <c r="AM69" s="21"/>
    </row>
    <row r="70" spans="1:41" s="14" customFormat="1" ht="12" thickBot="1" x14ac:dyDescent="0.3">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 thickTop="1" x14ac:dyDescent="0.25">
      <c r="L71" s="21"/>
      <c r="M71" s="21"/>
      <c r="N71" s="21"/>
    </row>
    <row r="72" spans="1:41" x14ac:dyDescent="0.25">
      <c r="L72" s="21"/>
      <c r="M72" s="21"/>
      <c r="N72" s="21"/>
      <c r="AM72" s="12"/>
    </row>
    <row r="73" spans="1:41" x14ac:dyDescent="0.25">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5">
      <c r="A74" s="17" t="s">
        <v>118</v>
      </c>
      <c r="O74" s="21"/>
      <c r="P74" s="21"/>
      <c r="Q74" s="21"/>
      <c r="AM74" s="12"/>
    </row>
    <row r="75" spans="1:41" x14ac:dyDescent="0.25">
      <c r="AM75" s="21"/>
    </row>
    <row r="76" spans="1:41" ht="13" x14ac:dyDescent="0.3">
      <c r="A76" s="23" t="s">
        <v>100</v>
      </c>
      <c r="B76" s="28" t="s">
        <v>101</v>
      </c>
    </row>
    <row r="77" spans="1:41" ht="13" x14ac:dyDescent="0.3">
      <c r="A77" s="23"/>
      <c r="B77" s="6" t="s">
        <v>102</v>
      </c>
    </row>
    <row r="78" spans="1:41" ht="12.5" x14ac:dyDescent="0.25">
      <c r="A78"/>
      <c r="B78" s="6" t="s">
        <v>103</v>
      </c>
    </row>
    <row r="79" spans="1:41" ht="12.5" x14ac:dyDescent="0.25">
      <c r="A79"/>
      <c r="B79" s="6" t="s">
        <v>104</v>
      </c>
    </row>
    <row r="80" spans="1:41" ht="13" x14ac:dyDescent="0.3">
      <c r="A80" s="23"/>
      <c r="B80" s="6" t="s">
        <v>105</v>
      </c>
    </row>
    <row r="81" spans="1:2" ht="12.5" x14ac:dyDescent="0.25">
      <c r="A81"/>
      <c r="B81" s="6" t="s">
        <v>106</v>
      </c>
    </row>
    <row r="82" spans="1:2" ht="12.5" x14ac:dyDescent="0.25">
      <c r="A82"/>
      <c r="B82" s="6" t="s">
        <v>107</v>
      </c>
    </row>
    <row r="83" spans="1:2" ht="12.5" x14ac:dyDescent="0.25">
      <c r="A83"/>
      <c r="B83" s="6" t="s">
        <v>108</v>
      </c>
    </row>
    <row r="84" spans="1:2" ht="12.5" x14ac:dyDescent="0.25">
      <c r="A84"/>
      <c r="B84" s="6" t="s">
        <v>109</v>
      </c>
    </row>
    <row r="85" spans="1:2" ht="12.5" x14ac:dyDescent="0.25">
      <c r="A85"/>
      <c r="B85" s="6" t="s">
        <v>110</v>
      </c>
    </row>
    <row r="86" spans="1:2" ht="12.5" x14ac:dyDescent="0.25">
      <c r="A86"/>
      <c r="B86" s="6" t="s">
        <v>111</v>
      </c>
    </row>
    <row r="87" spans="1:2" ht="12.5" x14ac:dyDescent="0.25">
      <c r="A87"/>
      <c r="B87" s="6" t="s">
        <v>112</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VGCCC-959767282-44896</_dlc_DocId>
    <TaxCatchAll xmlns="236b3a9f-a140-4b1e-93e8-cdba4b02ab7f">
      <Value>8</Value>
    </TaxCatchAll>
    <_dlc_DocIdUrl xmlns="008ced81-bb59-45e2-a4a0-ee95ac48c905">
      <Url>https://vgcccvicgovau.sharepoint.com/sites/SDIV-IntelligenceInsights/_layouts/15/DocIdRedir.aspx?ID=VGCCC-959767282-44896</Url>
      <Description>VGCCC-959767282-44896</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2.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3.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D191BFFE-7A4B-48BF-A687-E0F2A126352F}">
  <ds:schemaRefs>
    <ds:schemaRef ds:uri="236b3a9f-a140-4b1e-93e8-cdba4b02ab7f"/>
    <ds:schemaRef ds:uri="http://purl.org/dc/term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08ced81-bb59-45e2-a4a0-ee95ac48c905"/>
  </ds:schemaRefs>
</ds:datastoreItem>
</file>

<file path=customXml/itemProps2.xml><?xml version="1.0" encoding="utf-8"?>
<ds:datastoreItem xmlns:ds="http://schemas.openxmlformats.org/officeDocument/2006/customXml" ds:itemID="{E5A0EC95-A1ED-4CC5-81D7-8CFB31AE0CD3}">
  <ds:schemaRefs>
    <ds:schemaRef ds:uri="Microsoft.SharePoint.Taxonomy.ContentTypeSync"/>
  </ds:schemaRefs>
</ds:datastoreItem>
</file>

<file path=customXml/itemProps3.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E0614E-0BA1-49EA-960F-384B1ADAF96C}">
  <ds:schemaRefs>
    <ds:schemaRef ds:uri="http://schemas.microsoft.com/sharepoint/v3/contenttype/forms"/>
  </ds:schemaRefs>
</ds:datastoreItem>
</file>

<file path=customXml/itemProps5.xml><?xml version="1.0" encoding="utf-8"?>
<ds:datastoreItem xmlns:ds="http://schemas.openxmlformats.org/officeDocument/2006/customXml" ds:itemID="{40E9AD31-4969-4FD8-93CB-644F8B00764B}">
  <ds:schemaRefs>
    <ds:schemaRef ds:uri="http://schemas.microsoft.com/sharepoint/events"/>
  </ds:schemaRefs>
</ds:datastoreItem>
</file>

<file path=customXml/itemProps6.xml><?xml version="1.0" encoding="utf-8"?>
<ds:datastoreItem xmlns:ds="http://schemas.openxmlformats.org/officeDocument/2006/customXml" ds:itemID="{70DD77DE-F82B-47B9-8D1C-6714FD983DA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Key Definitions</vt:lpstr>
      <vt:lpstr>SUMMARY DATA</vt:lpstr>
      <vt:lpstr>Detail Data 2024-2025</vt:lpstr>
      <vt:lpstr>Detail Data 2023-2024</vt:lpstr>
      <vt:lpstr>Detail Data 2022-2023</vt:lpstr>
      <vt:lpstr>Detail Data 2021-2022</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Nick Sierra (VGCCC)</cp:lastModifiedBy>
  <cp:revision/>
  <dcterms:created xsi:type="dcterms:W3CDTF">2013-06-27T00:47:44Z</dcterms:created>
  <dcterms:modified xsi:type="dcterms:W3CDTF">2025-01-08T00:13:22Z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6861dfd7-9a4a-46c9-b0de-86785bbe31a8</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